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10" windowHeight="5160" tabRatio="854" activeTab="1"/>
  </bookViews>
  <sheets>
    <sheet name="Stratégie d'investissement " sheetId="1" r:id="rId1"/>
    <sheet name="Cadre de performance" sheetId="2" r:id="rId2"/>
  </sheets>
  <definedNames>
    <definedName name="_xlnm.Print_Titles" localSheetId="0">'Stratégie d''investissement '!$1:$1</definedName>
    <definedName name="_xlnm.Print_Area" localSheetId="1">'Cadre de performance'!$A$1:$P$24</definedName>
    <definedName name="_xlnm.Print_Area" localSheetId="0">'Stratégie d''investissement '!$A$1:$V$30</definedName>
  </definedNames>
  <calcPr fullCalcOnLoad="1"/>
</workbook>
</file>

<file path=xl/comments1.xml><?xml version="1.0" encoding="utf-8"?>
<comments xmlns="http://schemas.openxmlformats.org/spreadsheetml/2006/main">
  <authors>
    <author/>
  </authors>
  <commentList>
    <comment ref="F3" authorId="0">
      <text>
        <r>
          <rPr>
            <b/>
            <sz val="8"/>
            <color indexed="8"/>
            <rFont val="Tahoma"/>
            <family val="2"/>
          </rPr>
          <t xml:space="preserve">AGILE:
</t>
        </r>
        <r>
          <rPr>
            <sz val="8"/>
            <color indexed="8"/>
            <rFont val="Tahoma"/>
            <family val="2"/>
          </rPr>
          <t>OBS 39</t>
        </r>
      </text>
    </comment>
    <comment ref="G2" authorId="0">
      <text>
        <r>
          <rPr>
            <b/>
            <sz val="8"/>
            <color indexed="8"/>
            <rFont val="Tahoma"/>
            <family val="2"/>
          </rPr>
          <t xml:space="preserve">AGILE:
</t>
        </r>
        <r>
          <rPr>
            <sz val="8"/>
            <color indexed="8"/>
            <rFont val="Tahoma"/>
            <family val="2"/>
          </rPr>
          <t>OBS 34</t>
        </r>
      </text>
    </comment>
    <comment ref="G3" authorId="0">
      <text>
        <r>
          <rPr>
            <b/>
            <sz val="8"/>
            <color indexed="8"/>
            <rFont val="Tahoma"/>
            <family val="2"/>
          </rPr>
          <t xml:space="preserve">AGILE:
</t>
        </r>
        <r>
          <rPr>
            <sz val="8"/>
            <color indexed="8"/>
            <rFont val="Tahoma"/>
            <family val="2"/>
          </rPr>
          <t>OBS 38</t>
        </r>
      </text>
    </comment>
    <comment ref="G7" authorId="0">
      <text>
        <r>
          <rPr>
            <b/>
            <sz val="8"/>
            <color indexed="8"/>
            <rFont val="Tahoma"/>
            <family val="2"/>
          </rPr>
          <t xml:space="preserve">AGILE:
</t>
        </r>
        <r>
          <rPr>
            <sz val="8"/>
            <color indexed="8"/>
            <rFont val="Tahoma"/>
            <family val="2"/>
          </rPr>
          <t>OBS 58</t>
        </r>
      </text>
    </comment>
    <comment ref="G8" authorId="0">
      <text>
        <r>
          <rPr>
            <b/>
            <sz val="8"/>
            <color indexed="8"/>
            <rFont val="Tahoma"/>
            <family val="2"/>
          </rPr>
          <t xml:space="preserve">AGILE:
</t>
        </r>
        <r>
          <rPr>
            <sz val="8"/>
            <color indexed="8"/>
            <rFont val="Tahoma"/>
            <family val="2"/>
          </rPr>
          <t>OBS 60</t>
        </r>
      </text>
    </comment>
    <comment ref="G17" authorId="0">
      <text>
        <r>
          <rPr>
            <b/>
            <sz val="8"/>
            <color indexed="8"/>
            <rFont val="Tahoma"/>
            <family val="2"/>
          </rPr>
          <t xml:space="preserve">AGILE:
</t>
        </r>
        <r>
          <rPr>
            <sz val="8"/>
            <color indexed="8"/>
            <rFont val="Tahoma"/>
            <family val="2"/>
          </rPr>
          <t>OBS 100</t>
        </r>
      </text>
    </comment>
    <comment ref="G18" authorId="0">
      <text>
        <r>
          <rPr>
            <b/>
            <sz val="8"/>
            <color indexed="8"/>
            <rFont val="Tahoma"/>
            <family val="2"/>
          </rPr>
          <t xml:space="preserve">AGILE:
</t>
        </r>
        <r>
          <rPr>
            <sz val="8"/>
            <color indexed="8"/>
            <rFont val="Tahoma"/>
            <family val="2"/>
          </rPr>
          <t>OBS 111</t>
        </r>
      </text>
    </comment>
    <comment ref="G19" authorId="0">
      <text>
        <r>
          <rPr>
            <b/>
            <sz val="8"/>
            <color indexed="8"/>
            <rFont val="Tahoma"/>
            <family val="2"/>
          </rPr>
          <t xml:space="preserve">AGILE:
</t>
        </r>
        <r>
          <rPr>
            <sz val="8"/>
            <color indexed="8"/>
            <rFont val="Tahoma"/>
            <family val="2"/>
          </rPr>
          <t>OBS 124</t>
        </r>
      </text>
    </comment>
    <comment ref="H3" authorId="0">
      <text>
        <r>
          <rPr>
            <b/>
            <sz val="8"/>
            <color indexed="8"/>
            <rFont val="Tahoma"/>
            <family val="2"/>
          </rPr>
          <t xml:space="preserve">AGILE:
</t>
        </r>
        <r>
          <rPr>
            <sz val="8"/>
            <color indexed="8"/>
            <rFont val="Tahoma"/>
            <family val="2"/>
          </rPr>
          <t>OBS 40</t>
        </r>
      </text>
    </comment>
    <comment ref="H7" authorId="0">
      <text>
        <r>
          <rPr>
            <b/>
            <sz val="8"/>
            <color indexed="8"/>
            <rFont val="Tahoma"/>
            <family val="2"/>
          </rPr>
          <t xml:space="preserve">AGILE:
</t>
        </r>
        <r>
          <rPr>
            <sz val="8"/>
            <color indexed="8"/>
            <rFont val="Tahoma"/>
            <family val="2"/>
          </rPr>
          <t>OBS 57</t>
        </r>
      </text>
    </comment>
    <comment ref="H16" authorId="0">
      <text>
        <r>
          <rPr>
            <b/>
            <sz val="8"/>
            <color indexed="8"/>
            <rFont val="Tahoma"/>
            <family val="2"/>
          </rPr>
          <t xml:space="preserve">AGILE:
</t>
        </r>
        <r>
          <rPr>
            <sz val="8"/>
            <color indexed="8"/>
            <rFont val="Tahoma"/>
            <family val="2"/>
          </rPr>
          <t>OBS 97</t>
        </r>
      </text>
    </comment>
    <comment ref="H29" authorId="0">
      <text>
        <r>
          <rPr>
            <b/>
            <sz val="8"/>
            <color indexed="8"/>
            <rFont val="Tahoma"/>
            <family val="2"/>
          </rPr>
          <t xml:space="preserve">AGILE:
</t>
        </r>
        <r>
          <rPr>
            <sz val="8"/>
            <color indexed="8"/>
            <rFont val="Tahoma"/>
            <family val="2"/>
          </rPr>
          <t>OBS 133</t>
        </r>
      </text>
    </comment>
    <comment ref="I2" authorId="0">
      <text>
        <r>
          <rPr>
            <b/>
            <sz val="8"/>
            <color indexed="8"/>
            <rFont val="Tahoma"/>
            <family val="2"/>
          </rPr>
          <t xml:space="preserve">AGILE:
</t>
        </r>
        <r>
          <rPr>
            <sz val="8"/>
            <color indexed="8"/>
            <rFont val="Tahoma"/>
            <family val="2"/>
          </rPr>
          <t>OBS 36</t>
        </r>
      </text>
    </comment>
    <comment ref="I6" authorId="0">
      <text>
        <r>
          <rPr>
            <b/>
            <sz val="8"/>
            <color indexed="8"/>
            <rFont val="Tahoma"/>
            <family val="2"/>
          </rPr>
          <t xml:space="preserve">AGILE:
</t>
        </r>
        <r>
          <rPr>
            <sz val="8"/>
            <color indexed="8"/>
            <rFont val="Tahoma"/>
            <family val="2"/>
          </rPr>
          <t>OBS 51</t>
        </r>
      </text>
    </comment>
    <comment ref="I8" authorId="0">
      <text>
        <r>
          <rPr>
            <b/>
            <sz val="8"/>
            <color indexed="8"/>
            <rFont val="Tahoma"/>
            <family val="2"/>
          </rPr>
          <t xml:space="preserve">AGILE:
</t>
        </r>
        <r>
          <rPr>
            <sz val="8"/>
            <color indexed="8"/>
            <rFont val="Tahoma"/>
            <family val="2"/>
          </rPr>
          <t>OBS 61</t>
        </r>
      </text>
    </comment>
    <comment ref="I9" authorId="0">
      <text>
        <r>
          <rPr>
            <b/>
            <sz val="8"/>
            <color indexed="8"/>
            <rFont val="Tahoma"/>
            <family val="2"/>
          </rPr>
          <t xml:space="preserve">AGILE:
</t>
        </r>
        <r>
          <rPr>
            <sz val="8"/>
            <color indexed="8"/>
            <rFont val="Tahoma"/>
            <family val="2"/>
          </rPr>
          <t>OBS 67</t>
        </r>
      </text>
    </comment>
    <comment ref="I11" authorId="0">
      <text>
        <r>
          <rPr>
            <b/>
            <sz val="8"/>
            <color indexed="8"/>
            <rFont val="Tahoma"/>
            <family val="2"/>
          </rPr>
          <t xml:space="preserve">AGILE:
</t>
        </r>
        <r>
          <rPr>
            <sz val="8"/>
            <color indexed="8"/>
            <rFont val="Tahoma"/>
            <family val="2"/>
          </rPr>
          <t>OBS 73</t>
        </r>
      </text>
    </comment>
    <comment ref="I12" authorId="0">
      <text>
        <r>
          <rPr>
            <b/>
            <sz val="8"/>
            <color indexed="8"/>
            <rFont val="Tahoma"/>
            <family val="2"/>
          </rPr>
          <t xml:space="preserve">AGILE:
</t>
        </r>
        <r>
          <rPr>
            <sz val="8"/>
            <color indexed="8"/>
            <rFont val="Tahoma"/>
            <family val="2"/>
          </rPr>
          <t>OBS 75</t>
        </r>
      </text>
    </comment>
    <comment ref="I13" authorId="0">
      <text>
        <r>
          <rPr>
            <b/>
            <sz val="8"/>
            <color indexed="8"/>
            <rFont val="Tahoma"/>
            <family val="2"/>
          </rPr>
          <t xml:space="preserve">AGILE:
</t>
        </r>
        <r>
          <rPr>
            <sz val="8"/>
            <color indexed="8"/>
            <rFont val="Tahoma"/>
            <family val="2"/>
          </rPr>
          <t>OBS 79</t>
        </r>
      </text>
    </comment>
    <comment ref="I16" authorId="0">
      <text>
        <r>
          <rPr>
            <b/>
            <sz val="8"/>
            <color indexed="8"/>
            <rFont val="Tahoma"/>
            <family val="2"/>
          </rPr>
          <t xml:space="preserve">AGILE:
</t>
        </r>
        <r>
          <rPr>
            <sz val="8"/>
            <color indexed="8"/>
            <rFont val="Tahoma"/>
            <family val="2"/>
          </rPr>
          <t>OBS 98</t>
        </r>
      </text>
    </comment>
    <comment ref="I17" authorId="0">
      <text>
        <r>
          <rPr>
            <b/>
            <sz val="8"/>
            <color indexed="8"/>
            <rFont val="Tahoma"/>
            <family val="2"/>
          </rPr>
          <t xml:space="preserve">AGILE:
</t>
        </r>
        <r>
          <rPr>
            <sz val="8"/>
            <color indexed="8"/>
            <rFont val="Tahoma"/>
            <family val="2"/>
          </rPr>
          <t>OBS 101</t>
        </r>
      </text>
    </comment>
    <comment ref="I18" authorId="0">
      <text>
        <r>
          <rPr>
            <b/>
            <sz val="8"/>
            <color indexed="8"/>
            <rFont val="Tahoma"/>
            <family val="2"/>
          </rPr>
          <t xml:space="preserve">AGILE:
</t>
        </r>
        <r>
          <rPr>
            <sz val="8"/>
            <color indexed="8"/>
            <rFont val="Tahoma"/>
            <family val="2"/>
          </rPr>
          <t>OBS 116</t>
        </r>
      </text>
    </comment>
    <comment ref="I20" authorId="0">
      <text>
        <r>
          <rPr>
            <b/>
            <sz val="8"/>
            <color indexed="8"/>
            <rFont val="Tahoma"/>
            <family val="2"/>
          </rPr>
          <t xml:space="preserve">AGILE:
</t>
        </r>
        <r>
          <rPr>
            <sz val="8"/>
            <color indexed="8"/>
            <rFont val="Tahoma"/>
            <family val="2"/>
          </rPr>
          <t>OBS 126</t>
        </r>
      </text>
    </comment>
    <comment ref="J2" authorId="0">
      <text>
        <r>
          <rPr>
            <b/>
            <sz val="8"/>
            <color indexed="8"/>
            <rFont val="Tahoma"/>
            <family val="2"/>
          </rPr>
          <t xml:space="preserve">AGILE:
</t>
        </r>
        <r>
          <rPr>
            <sz val="8"/>
            <color indexed="8"/>
            <rFont val="Tahoma"/>
            <family val="2"/>
          </rPr>
          <t>OBS 37</t>
        </r>
      </text>
    </comment>
    <comment ref="J3" authorId="0">
      <text>
        <r>
          <rPr>
            <b/>
            <sz val="8"/>
            <color indexed="8"/>
            <rFont val="Tahoma"/>
            <family val="2"/>
          </rPr>
          <t xml:space="preserve">AGILE:
</t>
        </r>
        <r>
          <rPr>
            <sz val="8"/>
            <color indexed="8"/>
            <rFont val="Tahoma"/>
            <family val="2"/>
          </rPr>
          <t>OBS 41</t>
        </r>
      </text>
    </comment>
    <comment ref="K4" authorId="0">
      <text>
        <r>
          <rPr>
            <b/>
            <sz val="8"/>
            <color indexed="8"/>
            <rFont val="Tahoma"/>
            <family val="2"/>
          </rPr>
          <t xml:space="preserve">AGILE:
</t>
        </r>
        <r>
          <rPr>
            <sz val="8"/>
            <color indexed="8"/>
            <rFont val="Tahoma"/>
            <family val="2"/>
          </rPr>
          <t>OBS 49</t>
        </r>
      </text>
    </comment>
    <comment ref="M15" authorId="0">
      <text>
        <r>
          <rPr>
            <b/>
            <sz val="8"/>
            <color indexed="8"/>
            <rFont val="Tahoma"/>
            <family val="2"/>
          </rPr>
          <t xml:space="preserve">AGILE:
</t>
        </r>
        <r>
          <rPr>
            <sz val="8"/>
            <color indexed="8"/>
            <rFont val="Tahoma"/>
            <family val="2"/>
          </rPr>
          <t>OBS 89</t>
        </r>
      </text>
    </comment>
    <comment ref="V2" authorId="0">
      <text>
        <r>
          <rPr>
            <b/>
            <sz val="8"/>
            <color indexed="8"/>
            <rFont val="Tahoma"/>
            <family val="2"/>
          </rPr>
          <t xml:space="preserve">AGILE:
</t>
        </r>
        <r>
          <rPr>
            <sz val="8"/>
            <color indexed="8"/>
            <rFont val="Tahoma"/>
            <family val="2"/>
          </rPr>
          <t>OBS 35</t>
        </r>
      </text>
    </comment>
    <comment ref="V3" authorId="0">
      <text>
        <r>
          <rPr>
            <b/>
            <sz val="8"/>
            <color indexed="8"/>
            <rFont val="Tahoma"/>
            <family val="2"/>
          </rPr>
          <t xml:space="preserve">AGILE:
</t>
        </r>
        <r>
          <rPr>
            <sz val="8"/>
            <color indexed="8"/>
            <rFont val="Tahoma"/>
            <family val="2"/>
          </rPr>
          <t>OBS42</t>
        </r>
      </text>
    </comment>
    <comment ref="V8" authorId="0">
      <text>
        <r>
          <rPr>
            <b/>
            <sz val="8"/>
            <color indexed="8"/>
            <rFont val="Tahoma"/>
            <family val="2"/>
          </rPr>
          <t xml:space="preserve">AGILE:
</t>
        </r>
        <r>
          <rPr>
            <sz val="8"/>
            <color indexed="8"/>
            <rFont val="Tahoma"/>
            <family val="2"/>
          </rPr>
          <t>OBS 62</t>
        </r>
      </text>
    </comment>
    <comment ref="V17" authorId="0">
      <text>
        <r>
          <rPr>
            <b/>
            <sz val="8"/>
            <color indexed="8"/>
            <rFont val="Tahoma"/>
            <family val="2"/>
          </rPr>
          <t xml:space="preserve">AGILE:
</t>
        </r>
        <r>
          <rPr>
            <sz val="8"/>
            <color indexed="8"/>
            <rFont val="Tahoma"/>
            <family val="2"/>
          </rPr>
          <t>OBS 102</t>
        </r>
      </text>
    </comment>
    <comment ref="R5" authorId="0">
      <text>
        <r>
          <rPr>
            <b/>
            <sz val="8"/>
            <color indexed="8"/>
            <rFont val="Tahoma"/>
            <family val="2"/>
          </rPr>
          <t xml:space="preserve">AGILE:
</t>
        </r>
        <r>
          <rPr>
            <sz val="8"/>
            <color indexed="8"/>
            <rFont val="Tahoma"/>
            <family val="2"/>
          </rPr>
          <t>OB 52</t>
        </r>
      </text>
    </comment>
    <comment ref="R7" authorId="0">
      <text>
        <r>
          <rPr>
            <b/>
            <sz val="8"/>
            <color indexed="8"/>
            <rFont val="Tahoma"/>
            <family val="2"/>
          </rPr>
          <t xml:space="preserve">AGILE:
</t>
        </r>
        <r>
          <rPr>
            <sz val="8"/>
            <color indexed="8"/>
            <rFont val="Tahoma"/>
            <family val="2"/>
          </rPr>
          <t>OBS 59</t>
        </r>
      </text>
    </comment>
    <comment ref="R8" authorId="0">
      <text>
        <r>
          <rPr>
            <b/>
            <sz val="8"/>
            <color indexed="8"/>
            <rFont val="Tahoma"/>
            <family val="2"/>
          </rPr>
          <t xml:space="preserve">AGILE:
</t>
        </r>
        <r>
          <rPr>
            <sz val="8"/>
            <color indexed="8"/>
            <rFont val="Tahoma"/>
            <family val="2"/>
          </rPr>
          <t>OBS 64</t>
        </r>
      </text>
    </comment>
    <comment ref="R13" authorId="0">
      <text>
        <r>
          <rPr>
            <b/>
            <sz val="8"/>
            <color indexed="8"/>
            <rFont val="Tahoma"/>
            <family val="2"/>
          </rPr>
          <t xml:space="preserve">AGILE:
</t>
        </r>
        <r>
          <rPr>
            <sz val="8"/>
            <color indexed="8"/>
            <rFont val="Tahoma"/>
            <family val="2"/>
          </rPr>
          <t>OBS 82</t>
        </r>
      </text>
    </comment>
    <comment ref="R16" authorId="0">
      <text>
        <r>
          <rPr>
            <b/>
            <sz val="8"/>
            <color indexed="8"/>
            <rFont val="Tahoma"/>
            <family val="2"/>
          </rPr>
          <t xml:space="preserve">AGILE:
</t>
        </r>
        <r>
          <rPr>
            <sz val="8"/>
            <color indexed="8"/>
            <rFont val="Tahoma"/>
            <family val="2"/>
          </rPr>
          <t>OBS 99</t>
        </r>
      </text>
    </comment>
    <comment ref="R18" authorId="0">
      <text>
        <r>
          <rPr>
            <b/>
            <sz val="8"/>
            <color indexed="8"/>
            <rFont val="Tahoma"/>
            <family val="2"/>
          </rPr>
          <t xml:space="preserve">AGILE:
</t>
        </r>
        <r>
          <rPr>
            <sz val="8"/>
            <color indexed="8"/>
            <rFont val="Tahoma"/>
            <family val="2"/>
          </rPr>
          <t>OBS 117 et 108</t>
        </r>
      </text>
    </comment>
    <comment ref="S10" authorId="0">
      <text>
        <r>
          <rPr>
            <b/>
            <sz val="8"/>
            <color indexed="8"/>
            <rFont val="Tahoma"/>
            <family val="2"/>
          </rPr>
          <t xml:space="preserve">AGILE:
</t>
        </r>
        <r>
          <rPr>
            <sz val="8"/>
            <color indexed="8"/>
            <rFont val="Tahoma"/>
            <family val="2"/>
          </rPr>
          <t>OBS 68</t>
        </r>
      </text>
    </comment>
    <comment ref="T3" authorId="0">
      <text>
        <r>
          <rPr>
            <b/>
            <sz val="8"/>
            <color indexed="8"/>
            <rFont val="Tahoma"/>
            <family val="2"/>
          </rPr>
          <t xml:space="preserve">AGILE:
</t>
        </r>
        <r>
          <rPr>
            <sz val="8"/>
            <color indexed="8"/>
            <rFont val="Tahoma"/>
            <family val="2"/>
          </rPr>
          <t>OBS 43</t>
        </r>
      </text>
    </comment>
    <comment ref="Q12" authorId="0">
      <text>
        <r>
          <rPr>
            <b/>
            <sz val="8"/>
            <color indexed="8"/>
            <rFont val="Tahoma"/>
            <family val="2"/>
          </rPr>
          <t xml:space="preserve">AGILE:
</t>
        </r>
        <r>
          <rPr>
            <sz val="8"/>
            <color indexed="8"/>
            <rFont val="Tahoma"/>
            <family val="2"/>
          </rPr>
          <t>OBS 76</t>
        </r>
      </text>
    </comment>
    <comment ref="Q17" authorId="0">
      <text>
        <r>
          <rPr>
            <b/>
            <sz val="8"/>
            <color indexed="8"/>
            <rFont val="Tahoma"/>
            <family val="2"/>
          </rPr>
          <t xml:space="preserve">AGILE:
</t>
        </r>
        <r>
          <rPr>
            <sz val="8"/>
            <color indexed="8"/>
            <rFont val="Tahoma"/>
            <family val="2"/>
          </rPr>
          <t>OBS 103</t>
        </r>
      </text>
    </comment>
    <comment ref="G25" authorId="0">
      <text>
        <r>
          <rPr>
            <b/>
            <sz val="8"/>
            <color indexed="8"/>
            <rFont val="Tahoma"/>
            <family val="2"/>
          </rPr>
          <t xml:space="preserve">AGILE:
</t>
        </r>
        <r>
          <rPr>
            <sz val="8"/>
            <color indexed="8"/>
            <rFont val="Tahoma"/>
            <family val="2"/>
          </rPr>
          <t>OBS 60</t>
        </r>
      </text>
    </comment>
    <comment ref="I25" authorId="0">
      <text>
        <r>
          <rPr>
            <b/>
            <sz val="8"/>
            <color indexed="8"/>
            <rFont val="Tahoma"/>
            <family val="2"/>
          </rPr>
          <t xml:space="preserve">AGILE:
</t>
        </r>
        <r>
          <rPr>
            <sz val="8"/>
            <color indexed="8"/>
            <rFont val="Tahoma"/>
            <family val="2"/>
          </rPr>
          <t>OBS 61</t>
        </r>
      </text>
    </comment>
    <comment ref="G27" authorId="0">
      <text>
        <r>
          <rPr>
            <b/>
            <sz val="8"/>
            <color indexed="8"/>
            <rFont val="Tahoma"/>
            <family val="2"/>
          </rPr>
          <t xml:space="preserve">AGILE:
</t>
        </r>
        <r>
          <rPr>
            <sz val="8"/>
            <color indexed="8"/>
            <rFont val="Tahoma"/>
            <family val="2"/>
          </rPr>
          <t>OBS 118</t>
        </r>
      </text>
    </comment>
    <comment ref="R27" authorId="0">
      <text>
        <r>
          <rPr>
            <b/>
            <sz val="8"/>
            <color indexed="8"/>
            <rFont val="Tahoma"/>
            <family val="2"/>
          </rPr>
          <t xml:space="preserve">AGILE:
</t>
        </r>
        <r>
          <rPr>
            <sz val="8"/>
            <color indexed="8"/>
            <rFont val="Tahoma"/>
            <family val="2"/>
          </rPr>
          <t>OBS 119</t>
        </r>
      </text>
    </comment>
    <comment ref="G28" authorId="0">
      <text>
        <r>
          <rPr>
            <b/>
            <sz val="8"/>
            <color indexed="8"/>
            <rFont val="Tahoma"/>
            <family val="2"/>
          </rPr>
          <t xml:space="preserve">AGILE:
</t>
        </r>
        <r>
          <rPr>
            <sz val="8"/>
            <color indexed="8"/>
            <rFont val="Tahoma"/>
            <family val="2"/>
          </rPr>
          <t>OBS 120</t>
        </r>
      </text>
    </comment>
    <comment ref="R28" authorId="0">
      <text>
        <r>
          <rPr>
            <b/>
            <sz val="8"/>
            <color indexed="8"/>
            <rFont val="Tahoma"/>
            <family val="2"/>
          </rPr>
          <t xml:space="preserve">AGILE:
</t>
        </r>
        <r>
          <rPr>
            <sz val="8"/>
            <color indexed="8"/>
            <rFont val="Tahoma"/>
            <family val="2"/>
          </rPr>
          <t>OBS 122</t>
        </r>
      </text>
    </comment>
    <comment ref="I26" authorId="0">
      <text>
        <r>
          <rPr>
            <b/>
            <sz val="8"/>
            <color indexed="8"/>
            <rFont val="Tahoma"/>
            <family val="2"/>
          </rPr>
          <t xml:space="preserve">AGILE:
</t>
        </r>
        <r>
          <rPr>
            <sz val="8"/>
            <color indexed="8"/>
            <rFont val="Tahoma"/>
            <family val="2"/>
          </rPr>
          <t>OBS 79</t>
        </r>
      </text>
    </comment>
    <comment ref="R26" authorId="0">
      <text>
        <r>
          <rPr>
            <b/>
            <sz val="8"/>
            <color indexed="8"/>
            <rFont val="Tahoma"/>
            <family val="2"/>
          </rPr>
          <t xml:space="preserve">AGILE:
</t>
        </r>
        <r>
          <rPr>
            <sz val="8"/>
            <color indexed="8"/>
            <rFont val="Tahoma"/>
            <family val="2"/>
          </rPr>
          <t>OBS 82</t>
        </r>
      </text>
    </comment>
  </commentList>
</comments>
</file>

<file path=xl/comments2.xml><?xml version="1.0" encoding="utf-8"?>
<comments xmlns="http://schemas.openxmlformats.org/spreadsheetml/2006/main">
  <authors>
    <author/>
  </authors>
  <commentList>
    <comment ref="I4" authorId="0">
      <text>
        <r>
          <rPr>
            <b/>
            <sz val="8"/>
            <color indexed="8"/>
            <rFont val="Tahoma"/>
            <family val="2"/>
          </rPr>
          <t xml:space="preserve">AGILE:
</t>
        </r>
        <r>
          <rPr>
            <sz val="8"/>
            <color indexed="8"/>
            <rFont val="Tahoma"/>
            <family val="2"/>
          </rPr>
          <t>OBS 45</t>
        </r>
      </text>
    </comment>
  </commentList>
</comments>
</file>

<file path=xl/sharedStrings.xml><?xml version="1.0" encoding="utf-8"?>
<sst xmlns="http://schemas.openxmlformats.org/spreadsheetml/2006/main" count="611" uniqueCount="469">
  <si>
    <t>Répondre à la dynamique démographique en augmentant les services à la population</t>
  </si>
  <si>
    <t>OT 9</t>
  </si>
  <si>
    <t>FED 9,a</t>
  </si>
  <si>
    <t>Places</t>
  </si>
  <si>
    <t>• Contribution du projet aux objectifs UE 2020 • Contribution du projet à la stratégie du PO
• Principe de sélection des projets au regard de leur cohérence avec le SDOSMS et de leur maturité sous l'angle de la faisabilité temporelle et du
plan de financement.</t>
  </si>
  <si>
    <t>Etablissements publics d’enseignement supérieurs, GIP, organismes de recherches publics et privés, collectivités territoriales, établissements publics,
associations, bailleurs publics et bailleurs privés.</t>
  </si>
  <si>
    <t>• Contribution du projet aux objectifs UE 2020
• Contribution du projet à la stratégie du PO
• Cohérence avec la stratégie de spécialisation intelligente S3
• Contribution du projet au développement d’un réseau partenarial de recherche aux niveaux local, régional et international
• Projets contribuant à la conquête de nouveaux marchés et/ou à l’amélioration des performances des entreprises</t>
  </si>
  <si>
    <t>Axe prioritaire 2</t>
  </si>
  <si>
    <t>Mettre en œuvre une stratégie d'aménagement et de continuité numérique</t>
  </si>
  <si>
    <t>OT 2</t>
  </si>
  <si>
    <t>FED 2,a</t>
  </si>
  <si>
    <t>94,8% de La Réunion est couvert par le haut débit.
Toutefois les accés Internet haut débit commercialisés sont plus chers (de l'ordre de 70%) et moins performants que dans l'Hexagone.
Les services en très haut débit proposés actuellement sur un réseau hybride coaxial-fibre optique sont très limités et le développement de la technologie 4G n'a pas débuté. 
Ce contraste avec les standards européens a des impacts négatifs sur  la compétitivité des entreprises et le développement des TIC</t>
  </si>
  <si>
    <t xml:space="preserve">25
798 000 </t>
  </si>
  <si>
    <t>Bâtis
Population</t>
  </si>
  <si>
    <t>1940
4000</t>
  </si>
  <si>
    <t>• Contribution du projet aux objectifs UE 2020
• Contribution du projet à la stratégie du PO
• Pour les actions de prévention des inondations :
o Territoires prioritaires identifiés dans le programme de gestion des risques d’inondation (PGRI)
o Actions identifiées dans les programmes d’action de prévention des inondations (PAPI)</t>
  </si>
  <si>
    <t>Collectivités territoriales, EPCI, établissements publics, Université de la Réunion, associations</t>
  </si>
  <si>
    <t>OT 6</t>
  </si>
  <si>
    <t>FED 6,a</t>
  </si>
  <si>
    <t>La gestion des déchets est un enjeu majeur pour la Réunion, qui doit faire face à la saturation de ses centres de stockage de la Rivière Saint-Etienne et de Sainte-Suzanne d’ici 2015. Dans le cadre du Plan de Prévention et de Gestion des Déchets non Dangereux (PPGDND), en cours de finalisation, des outils multi-filières de traitement et de valorisation des déchets sont prévus à l'horizon 2026. Dans ce cadre, la valorisation énergétique sera mise en place pour les fractions à fort pouvoir calorifique.</t>
  </si>
  <si>
    <t xml:space="preserve">
Réduction de la quantité de déchets ultimes</t>
  </si>
  <si>
    <t>tonnes</t>
  </si>
  <si>
    <t xml:space="preserve">Département </t>
  </si>
  <si>
    <t>Tonnes
GWh/an</t>
  </si>
  <si>
    <t xml:space="preserve">106 000
53 </t>
  </si>
  <si>
    <t>• Contribution du projet aux objectifs UE 2020
• Contribution du projet à la stratégie du PO
• Principe de sélection des projets au regard de leur stricte cohérence avec les orientations du PPGDNG
• La sélection des projets s'établira au regard :
o de leur caractère structurant à l'échelle du territoire ou d'une filière, de leur contribution à la réduction de déchets ainsi qu'à la valorisation
énergétique produite.
o de leur maturité sous l'angle de la faisabilité temporelle et du plan de financement.</t>
  </si>
  <si>
    <t>Collectivités territoriales et leurs groupements, établissements publics entreprises</t>
  </si>
  <si>
    <t>FED 6,b</t>
  </si>
  <si>
    <t>Seules 45% des administrations disposent d’un site web. L'e-administration constitue pourtant un enjeu particulier pour l’amélioration du service public à la population, notamment dans les Hauts de l’île, et la réduction des déplacements.
L’e-santé est également en plein développement, notamment à travers le déploiement de systèmes d’informations permettant d’assurer la coordination et la continuité des soins. La coordination doit encore être améliorée entre les établissements hospitaliers et les professionnels libéraux, afin d’améliorer le parcours de soins des patients.
Enfin, la mise à disposition des données publiques via les TIC (Open data), peu pratiquée à La Réunion, offre des possibilités de développement pour les entreprises</t>
  </si>
  <si>
    <t xml:space="preserve">Augmentation du nombre de services administratifs en ligne (e-administration)
Augmentation du nombre de données publiques mises en ligne 
</t>
  </si>
  <si>
    <t>%</t>
  </si>
  <si>
    <t>Région Réunion</t>
  </si>
  <si>
    <t>• Contribution du projet aux objectifs UE 2020
• Contribution du projet à la stratégie du PO
• La sélection des opérations prendra en compte la valeur ajoutée pour les publics ciblés (administrés, patients, entreprises...), la qualité technique et
les moyens engagés ainsi que la formalisation d'une réflexion à court terme, moyen terme et long terme.</t>
  </si>
  <si>
    <t>Etat, collectivités territoriales, organismes publics, associations</t>
  </si>
  <si>
    <t>Axe prioritaire 3</t>
  </si>
  <si>
    <t>Améliorer la compétitivité des entreprises</t>
  </si>
  <si>
    <t>OT 3</t>
  </si>
  <si>
    <t>FED 3,a</t>
  </si>
  <si>
    <t>RUP</t>
  </si>
  <si>
    <t>Augmentation de la capacité d'accueil et développement des échanges de passagers et de fret régionaux et internationaux</t>
  </si>
  <si>
    <r>
      <t xml:space="preserve">9000 m²
</t>
    </r>
    <r>
      <rPr>
        <sz val="10"/>
        <rFont val="Arial"/>
        <family val="2"/>
      </rPr>
      <t xml:space="preserve">4
Hydrocarbures &lt; 5
</t>
    </r>
    <r>
      <rPr>
        <sz val="10"/>
        <color indexed="17"/>
        <rFont val="Arial"/>
        <family val="2"/>
      </rPr>
      <t>3</t>
    </r>
  </si>
  <si>
    <r>
      <t xml:space="preserve">
m2
RESA de 90 m ou équivalent
mg/l
</t>
    </r>
    <r>
      <rPr>
        <sz val="10"/>
        <color indexed="17"/>
        <rFont val="Arial"/>
        <family val="2"/>
      </rPr>
      <t>liaisons aériennes</t>
    </r>
  </si>
  <si>
    <t xml:space="preserve">Augmentation des activités de recherche et d'innovation des entreprises dans les secteurs de la S3/ développement des produits innovants pour conquérir des nouveaux marchés dans les spécialités de la S3 / augmentation du nombre de projets collaboratifs </t>
  </si>
  <si>
    <t xml:space="preserve">Km
</t>
  </si>
  <si>
    <t xml:space="preserve">21 km
</t>
  </si>
  <si>
    <r>
      <t xml:space="preserve">Mw
</t>
    </r>
    <r>
      <rPr>
        <sz val="10"/>
        <color indexed="17"/>
        <rFont val="Arial"/>
        <family val="2"/>
      </rPr>
      <t>teq CO2</t>
    </r>
  </si>
  <si>
    <r>
      <t xml:space="preserve">4,5
</t>
    </r>
    <r>
      <rPr>
        <sz val="10"/>
        <color indexed="17"/>
        <rFont val="Arial"/>
        <family val="2"/>
      </rPr>
      <t>16 850</t>
    </r>
  </si>
  <si>
    <r>
      <t xml:space="preserve">Logements
</t>
    </r>
    <r>
      <rPr>
        <sz val="10"/>
        <color indexed="17"/>
        <rFont val="Arial"/>
        <family val="2"/>
      </rPr>
      <t>teq CO2</t>
    </r>
  </si>
  <si>
    <r>
      <t xml:space="preserve">9600
</t>
    </r>
    <r>
      <rPr>
        <sz val="10"/>
        <color indexed="17"/>
        <rFont val="Arial"/>
        <family val="2"/>
      </rPr>
      <t>181 330</t>
    </r>
  </si>
  <si>
    <t>• Contribution du projet aux objectifs UE 2020
• Contribution du projet à la stratégie du PO • Pour la formation professionnelle principe de sélection des projets au regard de leur cohérence avec le CPRDF
• Principe de sélection : maturité des projets sous l'angle de la faisabilité temporelle et du plan de financement ainsi que de leur contribution à
atteindre les objectifs de réalisation
• Qualité environnementale des projets</t>
  </si>
  <si>
    <t>Etablissements publics d’enseignement supérieurs, GIP, organismes de recherches publics et privés, collectivités territoriales</t>
  </si>
  <si>
    <t>Axe prioritaire 9</t>
  </si>
  <si>
    <t>Assurer une mise en œuvre efficiente, en lien avec les partenaires, des programmes communautaires pour la période 2014-2020</t>
  </si>
  <si>
    <t>Renforcer la capacité administrative des services, en termes de gestion du programme, dans le contexte de transfert d’autorité de gestion</t>
  </si>
  <si>
    <t>Presage / Synergie</t>
  </si>
  <si>
    <t>Personnes formées</t>
  </si>
  <si>
    <t>Mettre en lumière l’action de l’Union Européenne à La Réunion et assurer l’information des acteurs socio-économiques et des bénéficiaires sur le programme</t>
  </si>
  <si>
    <t>Une meilleure connaissance par le grand public des réalisations cofinancées par l’Union Européenne 
Une information et un accompagnement des acteurs socio-économiques et des bénéficiaires à toutes les étapes du programme</t>
  </si>
  <si>
    <t xml:space="preserve">Consultations annuelles </t>
  </si>
  <si>
    <t>AGILE</t>
  </si>
  <si>
    <t>Annuelle</t>
  </si>
  <si>
    <t>Actions de communication</t>
  </si>
  <si>
    <t>• Réalisation d’infrastructures de recherche publiques et équipement des laboratoires
• Soutien aux activités de recherche et d’innovation dans les centres de recherche publics dans les domaines de la S3 (appels à projets de recherche,
bourses doctorales) et centres de compétences dans les domaines prioritaires de la S3</t>
  </si>
  <si>
    <t>OS 01 : Augmenter l'activité de RDI en augmentant les capacités notamment humaines</t>
  </si>
  <si>
    <t>OS 02 : Augmenter l'offre des entreprises sur les marchés locaux et extérieurs dans les domaines de la S3</t>
  </si>
  <si>
    <t xml:space="preserve">• soutien au processus d’innovation dans les entreprises (soutien aux projets innovants, recrutement de jeunes diplômés, renforcement des capacités
de réponses des entreprises aux appels à projets nationaux et internationaux, promotion de l’innovation auprès des entreprises)
• soutien aux clusters et pôles régionaux d’innovation
• soutien aux activités de recherche et d’innovation dans les centres de recherche privés et mise en réseau des acteurs (notamment sur la valorisation
économique de la biodiversité)
• projets de recherche et d’innovation contribuant à une meilleure efficacité énergétique et à la valorisation des énergies renouvelablesTypes de
bénéficiaires
</t>
  </si>
  <si>
    <t>Améliorer l'accès aux TIC par une stratégie d'aménagement numérique</t>
  </si>
  <si>
    <t>Étendre le déploiement de la large bande et la diffusion de réseaux à grande vitesse et soutenir l'adoption des technologies et réseaux émergents pour l'économie
numérique</t>
  </si>
  <si>
    <t>OS 03 : Augmenter la couverture de l'ile en très haut débit</t>
  </si>
  <si>
    <t>• Déploiement du très haut débit tel que programmé dans les deux premières phases du SDTAN, dans les zones d’intervention publique (hors Saint-Denis notamment).
• Equipements permettant de déporter sur l’île les contenus Internet les plus populaires (sites d’informations locales ou nationales, vidéos,…) afin d’atténuer les surcoûts liés à l’éloignement de La Réunion des noeuds Internet mondiaux.</t>
  </si>
  <si>
    <t xml:space="preserve">OS 04 : Augmenter l' usage des e-services </t>
  </si>
  <si>
    <t>• Emergence de dispositifs numériques innovants dans le domaine de la santé</t>
  </si>
  <si>
    <t>• Mise en place de services publics dématérialisés (e-administration, e-education, e-tourisme)
• Mise à disposition des données publiques (open data)</t>
  </si>
  <si>
    <t>Renforcer les applications TIC dans les domaines de l'administration en ligne, de l'apprentissage en ligne, de l'intégration par les technologies de l'information, de la culture en ligne et de la santé en ligne (télésanté)</t>
  </si>
  <si>
    <t>Favoriser l'esprit d'entreprise, en particulier en facilitant l'exploitation économique d'idées nouvelles et en stimulant la création de nouvelles entreprises, y compris par le
biais des pépinières d'entreprises</t>
  </si>
  <si>
    <t>OS 05 : Augmenter la création d'entreprises nouvelles, notamment dans les secteurs prioritaires (TIC, tourisme, agro-nutrition)</t>
  </si>
  <si>
    <t xml:space="preserve">
• Investissements matériels et immatériels pour la création des entreprises, y compris dans les secteurs stratégiques : industrie-artisanat, TIC, tourisme
• Mise en place des outils de financement adaptés au lancement des entreprises</t>
  </si>
  <si>
    <t>• Contribution du projet aux objectifs UE 2020
• Contribution du projet à la stratégie du PO
• Pour les aides à l’investissement : contribution à la création et au maintien de l’emploi, au développement durable, à l’ouverture internationale.
• Pour les aides à l’immobilier d’entreprises : immobilier et foncier d'entreprises destinés principalement aux entreprises de production et de services
aux entreprises, de « start up » situées dans les zones d'activités.
• Pour les aides au fret : entreprises exerçant des activités de production (transformation des matières premières dans un processus de fabrication
aboutissant à la création d’un produit fini ou semi-fini différent, dans la mesure où la transformation est substantielle ; le montage, l’assemblage, le
façonnage ou le conditionnement dans la mesure où ces activités incorporent une valeur ajoutée locale d’au moins 20% et un impact suffisant sur la
création d’emplois).</t>
  </si>
  <si>
    <t>Axes</t>
  </si>
  <si>
    <t>Indicateurs</t>
  </si>
  <si>
    <t>Numéro d’identification</t>
  </si>
  <si>
    <t>Ne contribue pas aux indicateurs : "hbergements de montagne" démarche d'intelligence territoriale" "Etude d'intérêt général" "Zones d'activités"</t>
  </si>
  <si>
    <t>Définition de l'indicateur ou de l'étape de mise en œuvre.</t>
  </si>
  <si>
    <t>Unité de mesure,  le cas échéant</t>
  </si>
  <si>
    <t>Fonds</t>
  </si>
  <si>
    <t>Catégorie de région</t>
  </si>
  <si>
    <t>Valeur intermédiaire pour 2018</t>
  </si>
  <si>
    <t xml:space="preserve">Valeur cible finale (2023) </t>
  </si>
  <si>
    <t>Source de l’information</t>
  </si>
  <si>
    <t xml:space="preserve">Explication de la
pertinence de l’indicateur, le cas échéant 
</t>
  </si>
  <si>
    <t>Montant UE de l'AXE
% de contribution à l'axe</t>
  </si>
  <si>
    <t>AXE 1</t>
  </si>
  <si>
    <t>Indicateur financier</t>
  </si>
  <si>
    <t xml:space="preserve">Montant total des dépenses éligibles </t>
  </si>
  <si>
    <t>Million d'euros</t>
  </si>
  <si>
    <t>FEDER</t>
  </si>
  <si>
    <t>Régions moins développées</t>
  </si>
  <si>
    <t>Ha
Visites touristiques</t>
  </si>
  <si>
    <t>Progresser vers la transition énergétique et l'autonomie électrique</t>
  </si>
  <si>
    <t>OT 4</t>
  </si>
  <si>
    <t>FED 4,a</t>
  </si>
  <si>
    <t>Nombre d'aires de sécurité au seuil des pistes (RESA)</t>
  </si>
  <si>
    <t>RESA de 90m ou équivalent</t>
  </si>
  <si>
    <t>12,8 % de l'énergie primaire de La Réunion provient de sources d'énergie renouvelables. Le potentiel de développement de ces sources d'énergie est encore important : photovoltaïque et hydro-électricité (secteurs pour lesquel le prix d'achat de l'énergie constitue l'élément financier le plus influent), énergie thermique des mers, biomasse,... L'énergie thermique des mers doit permettre de diminuer la consommation électrique liée à la climatisation (50% de la consommation électrique du secteur tertiaire)</t>
  </si>
  <si>
    <t xml:space="preserve">Diminution de la consommation d'électricité liée à la climatisation dans les bâtiments tertiaires
</t>
  </si>
  <si>
    <t>GWh</t>
  </si>
  <si>
    <t>ADEME</t>
  </si>
  <si>
    <t>annuel</t>
  </si>
  <si>
    <t>Longeur de réseau construit dans le projet SWAC de Saint-Denis</t>
  </si>
  <si>
    <t>36 % certif car port et aéroports sur Alloc spécifique</t>
  </si>
  <si>
    <t>(réalisation RESA Aéroport entre 50 M€ + PGRI 10 M€ + 20 % de l'aide au Fret, + 10 M port soit 50+10+24+10 = 94 M€)</t>
  </si>
  <si>
    <t>Nombre d'entreprises bénéficiant d'une subvention de fonctionnement au fret</t>
  </si>
  <si>
    <t>swac pris en compte 90 % +20% du reste</t>
  </si>
  <si>
    <t>15% certif car fret sur alloc spécifique 51 112 239 arrondi 51 000 000</t>
  </si>
  <si>
    <t xml:space="preserve">La recherche- innovation s’appuie sur un réseau d’acteurs, de laboratoires et de plateformes technologiques de haute performanceElle est portée par une stratégie partagée au niveau régional, qui résulte d’une concertation large des acteurs socio-économiques et des acteurs du champ RDI dans la cadre de l’élaboration de la SRI/S3.
Les nombreuses initiatives lancées, signes d’un dynamisme et d’une créativité forte au sein de la société réunionnaise, sont néanmoins freinées par les difficultés à mobiliser les financements particulièrement nécessaires aux étapes d’essai et de lancement des projets. L’investissement en RDI à La Réunion est ainsi parmi les plus faibles des régions françaises. 
Portée par le secteur public mais à un niveau très inférieur aux autres régions françaises, la R&amp;D est freinée en raison de la structure de l’économie, de l’exiguïté de son marché, de l’éloignement et de la faible internationalisation. </t>
  </si>
  <si>
    <t>Augmenter le nombre de docteurs et post docs dans les laboratoires de recherche et les entreprises, par la mutualisation des infrastructures de recherche dans les priorités de le S3</t>
  </si>
  <si>
    <t>Chercheurs</t>
  </si>
  <si>
    <t>5/an</t>
  </si>
  <si>
    <t>Moyenne 2007-2011</t>
  </si>
  <si>
    <t>17/an</t>
  </si>
  <si>
    <t>Nexa</t>
  </si>
  <si>
    <t>Annuel</t>
  </si>
  <si>
    <t>Nouveaux services et produits</t>
  </si>
  <si>
    <t>DRRT</t>
  </si>
  <si>
    <t xml:space="preserve">Etablissements publics d’enseignement supérieurs, GIP, GIS, organismes de recherches publics et privés, collectivités territoriales, </t>
  </si>
  <si>
    <t>Organismes de recherches publics et privés, Chambres consulaires, entreprises privées, associations, EPL</t>
  </si>
  <si>
    <t>DEAL</t>
  </si>
  <si>
    <t>Augmentation du nombre de patients pris en charge dans le cadre de la télémédecine</t>
  </si>
  <si>
    <t>Source (données Services Instructeurs +)</t>
  </si>
  <si>
    <t>35
300</t>
  </si>
  <si>
    <t>Superficie des installations portuaires créées ou améliorées</t>
  </si>
  <si>
    <t>Le tissu d’entreprises de La Réunion, dense de 43 964 unités, est constitué à 80% de micro-entreprises et de TPE.
Le dynamisme de création d’entreprises est soutenu. La création d'auto-emplois est prépondérante, en raison du taux de chômage élevé. 
Le taux de survie à 5 ans est faible (41,5%). Cette situation nécessite la mise en place de dispositifs d'accompagnement et de financement adaptés. 
Les secteurs prioritaires de la S3 (notamment TIC, tourisme et agro-nutrition) présentent de fortes potentialités en matière de création d'entreprises.</t>
  </si>
  <si>
    <t>Entreprises</t>
  </si>
  <si>
    <t>Compilation sources : Agreste La Réunion (DAAF -nexa), études filière TIC (périmètre de l'OCDE + audiovisuel),   observatoire du tourisme (URSSAFF selon code Nace 732)</t>
  </si>
  <si>
    <t>tous les 2-3 ans</t>
  </si>
  <si>
    <t>• Contribution du projet aux objectifs UE 2020• Contribution du projet à la stratégie du PO
• La sélection des projets de création et développement des entreprises s'établira sur la base de critères notamment de création d'emploi, de
développement durable, de cohérence avec la stratégie régionale (innovation, ouverture à l'international...). Une bonification pourrait être envisagée
pour les projets intégrant les enjeux environnementaux.</t>
  </si>
  <si>
    <t>FED 3,d</t>
  </si>
  <si>
    <t>Avec 50 à 80% de la valeur ajoutée produite par les entreprises affectée aux frais de personnel, l'emploi constitue un facteur de production majeur. Les secteurs prioritaires de la S3 (tourisme, TIC et agroalimentaire) sont particulièrement créateurs de valeur ajoutée et d'emplois.
Toutefois, face aux handicaps structurels du territoire et aux difficultés liées à la petite taille des entreprises (sous capitalisation notamment), des dispositifs d'appui spécifiques aux entreprises et à la structuration des filières doivent être poursuivis. 
Par ailleurs, l'ouverture régionale représente un potentiel de développement important et une réponse à l'étroitesse du marché intérieur. Elle passe par une meilleure promotion du territoires et des produits.</t>
  </si>
  <si>
    <t xml:space="preserve">Augmenter le nombre d'emplois dans les secteurs prioritaires </t>
  </si>
  <si>
    <t>Emplois</t>
  </si>
  <si>
    <t>Enquête MDPH + SDOSMS + Département</t>
  </si>
  <si>
    <t>Axe prioritaire 4</t>
  </si>
  <si>
    <t>patients</t>
  </si>
  <si>
    <t>9170
146 000</t>
  </si>
  <si>
    <t>2615 (+ 5%)</t>
  </si>
  <si>
    <t>17170 (+5%)</t>
  </si>
  <si>
    <t>Sauvegarde des espèces par la mise ne œuvre de plans de gestion et  la restauration des habitats naturels</t>
  </si>
  <si>
    <t>Calcul sur la base de la totalité du FED 1a</t>
  </si>
  <si>
    <t>Indicateur commun de réalisation n°13</t>
  </si>
  <si>
    <t>IC N°13</t>
  </si>
  <si>
    <t>Longueur totale des nouvelles routes construites dont: RTE-T</t>
  </si>
  <si>
    <t>km</t>
  </si>
  <si>
    <t>Nombre de marchés devant être notifiés</t>
  </si>
  <si>
    <t xml:space="preserve">Opérations contribuant à RESA pour un montant de 45 M€ </t>
  </si>
  <si>
    <t xml:space="preserve">La démographie réunionnaise se caractérise par la jeunesse de sa population , combinée à l’augmentation du nombre de personnes âgées (le nombre de personnes de plus de 60 ans a triplé depuis le début des années 80, pour atteindre 11,3% de la population). Les séniors de La Réunion connaissent une entrée précoce en dépendance : dès 50-59 ans, les taux de prévalence des incapacités sur l’île sont comparables à ceux des personnes âgées de 70 à 79 ans au niveau national. Le maintien en milieu ordianire reste cependant le choix de la majorité des personnes dépendantes (96% des personnes âgées dépendantes vivent à domciile). Il n'empêche qu'il est primordial de développer des modes de prise en charge diversifiés et de qualité pour ceux dont ce maintien en milieu ordianaire n'est plus possible. </t>
  </si>
  <si>
    <t>m2</t>
  </si>
  <si>
    <t>FED 9,b</t>
  </si>
  <si>
    <t xml:space="preserve">entreprises privées et leurs groupements, organismes habilités à gérer des outils d'ingénierie financière, (collectivités territoriales, structures publiques ou privées)
</t>
  </si>
  <si>
    <t xml:space="preserve">L’important dynamisme démographique de La Réunion entraîne une expansion constante des surfaces urbanisées de l’île (+2,2 % en moyenne depuis 1997). En réponse à ces besoins, le schéma d’aménagement régional (SAR), adopté en 2011, appelle à densifier les zones d’agglomérations existantes et à structurer les bourgs à travers une armature urbaine hiérarchisée et renouvelée. L’urbanisation qui s’inscrira dans ce nouveau cadre répondra aux exigences qualitatives d’une ville durable et inclusive. </t>
  </si>
  <si>
    <t>Amélioration des conditions de  vie dans les communautés urbaines
défavorisées et des Hauts</t>
  </si>
  <si>
    <t>Quartiers prioritaires de la politique de la ville, villes-relais et bourgs des Hauts</t>
  </si>
  <si>
    <t>Commissariat à l'Aménagement des Hauts (CAH)</t>
  </si>
  <si>
    <t xml:space="preserve">La qualité de l'eau potable distribuée constitue une préocupation majeure pour le territoire : selon l'ARS, une centaine d'unités de distribution d'eau potable de l'île sur 170 serait concernée par un défaut d'équipement (représentant 58% des usagers).
Par ailleurs, malgré les progrès considérables accomplis, on estime que le réseau hydraulique interconnecté ne couvre en 2012 que la moitié de la surface de la Réunion. En particulier, les versants Nord et Est de l’île ainsi que les Hauts ne font pas encore l’objet d’un maillage suffisant pour sécuriser l’approvisionnement en eau de la population. 
S'agissant de l'assainissement collectif, les progrès réalisés sur la période 2007-2013 s'avèrent significatifs : (capacité passée de 269 000 EH à près de 615 000 EH). Cet effort important nécessite cependant d'être achevé, afin de renforcer le déploiement des capacités d'assainissement collectives sur la partie traitement et de poursuivre la partie réseaux de collecte. </t>
  </si>
  <si>
    <t>ARS</t>
  </si>
  <si>
    <t>100000
40000</t>
  </si>
  <si>
    <t>• Contribution du projet aux objectifs UE 2020
• Contribution du projet à la stratégie du PO
• Principe de sélection des projets au regard de leur cohérence avec les orientations du SRCAE.
• La sélection des projets se fera en lien avec les cofinanceurs potentiels (ADEME)
• La sélection des projets s'établira au regard de l'économie d'énergie réalisée</t>
  </si>
  <si>
    <t>Collectivités territoriales, bailleurs sociaux, bailleurs de logements privés, établissements publics et associations</t>
  </si>
  <si>
    <t>FED 4,e</t>
  </si>
  <si>
    <t>Le secteur des transports consomme 63% de l'énergie primaire de La Réunion (dont 31% destiné au transport aérien),  La consommation liée aux véhicules particuliers est importante et atteint  39% de la consommation totale tous transports confondus.
L’objectif est donc de promouvoir les transports alternatifs à la voiture, notamment dans les zones urbaines, à travers les projets de transport en communs portés par les Autorités Organisatrices de Transport (AOT) et le développement des modes doux (vélo et transport par cable).</t>
  </si>
  <si>
    <t xml:space="preserve">Amélioration du niveau de services apporté par les transports en commun afin de constituer une alternative à l’usage de la voiture et de diminuer les emissions de GES. </t>
  </si>
  <si>
    <t>44 millions        (NB : cette valeur considère uniquement les oblitérations et non les cartes d'abonnement par absence de SAEIV)</t>
  </si>
  <si>
    <t xml:space="preserve">CO 26 "Nombre d'entreprises coopérant avec des organismes de recherche"
CO 28 "Nombre d'entreprises bénéficiant d'un soutien pour lancer des produits nouveaux pour le marché"
CO 1 "Nombre d'entreprises bénéficiant d'un soutien" 
CO 27 "investissements privés complétant un soutien public aux projets dans les domaines de la RDI"
</t>
  </si>
  <si>
    <t>Entreprises
Entreprises
Entreprises
Euros</t>
  </si>
  <si>
    <t xml:space="preserve">70
70
190
7 500 000
</t>
  </si>
  <si>
    <r>
      <t xml:space="preserve">IR03 "Part de </t>
    </r>
    <r>
      <rPr>
        <sz val="10"/>
        <color indexed="17"/>
        <rFont val="Arial"/>
        <family val="2"/>
      </rPr>
      <t xml:space="preserve">foyer/entreprises </t>
    </r>
    <r>
      <rPr>
        <sz val="10"/>
        <rFont val="Arial"/>
        <family val="2"/>
      </rPr>
      <t>couverts par le THD"</t>
    </r>
  </si>
  <si>
    <t>IS 01 "nombre d'entreprises raccordables au THD"
CO 10 "Ménages supplémentaires bénéficiant d'un accès à large bande d'au moins 30 Mbps"</t>
  </si>
  <si>
    <t>IR04b "Nombre de patients pris en charge dans le cadre de la télémédecine"</t>
  </si>
  <si>
    <t>IR04 "part des internautes effectuant des démarches administratives en ligne"</t>
  </si>
  <si>
    <t xml:space="preserve">IS 03 "Nombre de professionnels de santé utilisant le site dédié"
</t>
  </si>
  <si>
    <t>Professionnels de santé</t>
  </si>
  <si>
    <t>IS 03b "Nombre de services publics dématérialisés modernisés ou créés"
IS 03c "Nombre jeu de données publiques mis à disposition"</t>
  </si>
  <si>
    <t>Services publics
Jeu de données</t>
  </si>
  <si>
    <r>
      <t>IR05b "Nombre d'entreprises nouvellement créées dans les secteurs prioritaires (</t>
    </r>
    <r>
      <rPr>
        <sz val="10"/>
        <color indexed="17"/>
        <rFont val="Arial"/>
        <family val="2"/>
      </rPr>
      <t>TIC, Tourisme, Agronutrition)"</t>
    </r>
  </si>
  <si>
    <t>Entreprises
Entreprises
Entreprises
Entreprises
Euros
Euros
Emplois</t>
  </si>
  <si>
    <t>94
94
30
94
30 530 000
710 000
277</t>
  </si>
  <si>
    <t>CO 1 "Nombre d'entreprises bénéficiant d'un soutien” 
CO 2 "nombre d'entreprises bénéficiant de subventions”
CO 3 "Nombre d'entreprises bénéficiant d'un soutien financier autre que des subventions"
CO 5 "Nombre de nouvelles entreprises bénéficiant d'un soutien"
CO 6 "Investissements privés complétant un soutien public aux entreprises (subventions)"
CO 7 "Investissements privés complétant un soutien public aux entreprises (hors subventions)"
CO 8 « augmentation de l'emploi dans les entreprises bénéficiant d'un soutien »</t>
  </si>
  <si>
    <t>IR06"Nombre d'emplois dans les secteurs prioritaires"</t>
  </si>
  <si>
    <t>CO 2 "Nombre d'entreprises bénéficiant de subventions" 
CO 3 "Nombre d'entreprises bénéficiant d'un soutien financier autre que des subventions"
CO 1 « Nombre d'entreprises bénéficiant d'un soutien » 
CO 4 "Nombre d'entreprises bénéficiant d'un soutien non financier"
CO 6 "Investissements privés complétant un soutien public aux entreprises"
CO 7 "Investissements privés complétant un soutien public aux entreprises (hors subventions)"
ICO 8 « Augmentation de l'emploi dans les entreprises bénéficiant d'un soutien »</t>
  </si>
  <si>
    <t>entreprises
entreprises
entreprises
entreprises
Euros
Euros
ETP</t>
  </si>
  <si>
    <t>230
64
430
430
39 570 000
24 590 000
359</t>
  </si>
  <si>
    <t>IR07"Economie d'énergie électrique consommée pour la climatisation dans les bâtiments tertiaires de Saint-Denis et de Sainte-Marie raccordés au SWAC"</t>
  </si>
  <si>
    <t>IR08"Production d'énergie à partir de la biomasse et du biogaz "</t>
  </si>
  <si>
    <r>
      <t xml:space="preserve">CO 30 "Capacité supplémentaire de production d'énergies renouvelables"
</t>
    </r>
    <r>
      <rPr>
        <sz val="10"/>
        <color indexed="17"/>
        <rFont val="Arial"/>
        <family val="2"/>
      </rPr>
      <t>CO 34 "diminution annuelle estimée des émissions de gaz à effet de serre"</t>
    </r>
  </si>
  <si>
    <t>IR09 "Energie électrique évitée"</t>
  </si>
  <si>
    <t xml:space="preserve">IS 06 "Longeur de réseau construit dans le projet SWAC de Saint-Denis"
</t>
  </si>
  <si>
    <r>
      <t xml:space="preserve">CO 31 "Nombre de logements dont le classement en matière de consommation énergétique s'est amélioré"
</t>
    </r>
    <r>
      <rPr>
        <sz val="10"/>
        <color indexed="17"/>
        <rFont val="Arial"/>
        <family val="2"/>
      </rPr>
      <t>CO 34 "diminution annuelle estimée des émissions de gaz à effet de serre"</t>
    </r>
  </si>
  <si>
    <t>• Contribution du projet aux objectifs UE 2020
• Contribution du projet à la stratégie du PO
• Principe de sélection des projets au regard de leur cohérence avec les orientations du SDATR
• Sélection de projets structurants s’inscrivant dans le cadre des filières touristiques dont le développement potentiel a été identifié par le schéma de
développement et d’aménagement touristique de La Réunion
• Sélection des projets au regard de leur contribution à l'attente des objectifs de résultat</t>
  </si>
  <si>
    <t xml:space="preserve">FED 6,d </t>
  </si>
  <si>
    <t>La Réunion possède un patrimoine naturel d’exception, qui rassemble, sur un espace restreint, une grande variété d’écosystèmes primaires et de nombreuses espèces endémiques : sur 848 espèces végétales indigènes recensées, 237 sont endémiques de La Réunion (soit 28%). Les oiseaux, reptiles et invertébrés (dont les insectes) présentent également un fort taux d’endémisme : 55% des oiseaux terrestres et marins nicheurs, 37% des coléoptères,… La préservation de cette biodiversité repose tout d'abord sur une amélioration de sa connaissance.
Cette biodiversité est soumise à de multiples pressions, d’origine naturelle (cyclones, inondations, sècheresse, érosion,…) et anthropique (espèces introduites, incendies, déchets, …), nécessitant des actions de restauration des milieux, notamment dans la zone littorale</t>
  </si>
  <si>
    <t xml:space="preserve">Collectivités territoriales et établissements publics de coopération intercommunale ayant compétence en matière d’organisation des transports, </t>
  </si>
  <si>
    <t xml:space="preserve">augmenter le trafic de transbordement du grand port maritime par le développement de nouveaux services portuaires, l'amélioration et l'augmentation des capacités d'accueil portuaires </t>
  </si>
  <si>
    <t>Equivalents vingt pieds</t>
  </si>
  <si>
    <t>290 000 EVP</t>
  </si>
  <si>
    <t>Grand Port Maritime</t>
  </si>
  <si>
    <t>ha</t>
  </si>
  <si>
    <t xml:space="preserve">
Passagers/an
</t>
  </si>
  <si>
    <t xml:space="preserve">2 millions </t>
  </si>
  <si>
    <t>2,5 millions</t>
  </si>
  <si>
    <t xml:space="preserve">Aéroport Roland Garros / Statistiques annuelles aéroport </t>
  </si>
  <si>
    <t>Taux de l'axe</t>
  </si>
  <si>
    <t>FEDER CERTIFIE</t>
  </si>
  <si>
    <t xml:space="preserve">Seuil DO </t>
  </si>
  <si>
    <t>Total UE sans AT</t>
  </si>
  <si>
    <t>IC 20</t>
  </si>
  <si>
    <t>Nombre de bâtis protégés contre les risques d'inondation</t>
  </si>
  <si>
    <t>batis</t>
  </si>
  <si>
    <t>Année de référence</t>
  </si>
  <si>
    <t>Valeur cible 2023</t>
  </si>
  <si>
    <t>Fréquence établissement des rapports</t>
  </si>
  <si>
    <t>Types d'actions</t>
  </si>
  <si>
    <t>Indicateur de réalisation</t>
  </si>
  <si>
    <t>Unité</t>
  </si>
  <si>
    <t>UE M Euros</t>
  </si>
  <si>
    <t>Principes directeurs pour la sélection des opérations</t>
  </si>
  <si>
    <t>Types de bénéficiaires</t>
  </si>
  <si>
    <t xml:space="preserve">Axe prioritaire 1 </t>
  </si>
  <si>
    <t>Investir dans les leviers de croissance</t>
  </si>
  <si>
    <t>OT 1</t>
  </si>
  <si>
    <t>FED 1,a</t>
  </si>
  <si>
    <t>• Contribution du projet aux objectifs UE 2020
• Contribution du projet à la stratégie du PO
• Principe de sélection des projets au regard de leur cohérence avec les orientations du SRCAE.
• La sélection des projets s'établira au regard de leur caractère structurant à l'échelle du territoire ou d'une filière, de leur caractère innovant , de
l'économie d'énergie réalisée (substitution énergie fossile par énergie thermique) et de la maturité des projets sous l'angle de la faisabilité temporelle et du plan de financement</t>
  </si>
  <si>
    <t>Collectivités territoriales, entreprises, CHU</t>
  </si>
  <si>
    <t>Augmentation de la production d'énergie à partir de la biomasse et du biogaz</t>
  </si>
  <si>
    <t>ORE / ADEME</t>
  </si>
  <si>
    <t>Valorisation énergétique de la biomasse et biogaz</t>
  </si>
  <si>
    <t>FED 4,c</t>
  </si>
  <si>
    <t>Le résidentiel et le tertiaire couvrent 85% de la consommation d’électricité de La Réunion .
Entre 2006 et 2012, les efforts de maîtrise de la demande en électricité ont permis de diminuer la consommation par abonné du secteur résidentiel de 6%. Ces efforts doivent être poursuivis, notamment à travers l'équipement des logements et bâtiments publics en chauffe-eau solaires (objectif de 50 à 60% des logements équipés en 2020). Par ailleurs, les organismes de logements sociaux gèrent un parc ancien, dont les mauvaises performances thermiques et énergétique pèsent sur le bilan carbone régional. Un programme de rénovation thermique est donc envisagé sur ce parc de logements.</t>
  </si>
  <si>
    <t>Contribution du projet aux objectifs UE 2020
• Contribution du projet à la stratégie du PO
• Cohérence avec la stratégie de spécialisation intelligente S3
• Contribution du projet au développement d’un réseau partenarial de recherche aux niveaux local, régional et international
• Infrastructures mutualisées favorisant la fertilisation croisée entre équipes de recherche et le transfert vers les entreprises</t>
  </si>
  <si>
    <t>FED 1,b</t>
  </si>
  <si>
    <t>42/an</t>
  </si>
  <si>
    <t xml:space="preserve">60/an </t>
  </si>
  <si>
    <t>Renforcer la recherche, le développement technologique et l'innovation : en favorisant les investissements des entreprises dans la R&amp;I, en développant des liens et des synergies entre les entreprises, les centres de recherche et développement et le secteur de l'enseignement supérieur, en favorisant en particulier les investissements dans le développement de produits et de services, les transferts de technologie, l'innovation sociale, l'éco-innovation, des applications de services publics, la stimulation de la demande, des réseaux, des regroupements et de l'innovation ouverte par la spécialisation intelligente, et en soutenant des activités de recherche technologique et appliquée, des lignes pilotes, des actions de validation précoce des produits, des capacités de fabrication avancée et de la première production, en particulier dans le domaine des technologies clés génériques et de la diffusion de technologies à des fins générales;</t>
  </si>
  <si>
    <t xml:space="preserve">L'effort de R&amp;D des entreprises est estimé à 20% de la dépense en R&amp;D de l'île. 
Cette proportion, 3 fois plus faible qu'au niveau national découle en partie de la structure du tissu économique de l'île.
Les entreprises réunionnaises font pourtant preuve de dynamisme en matière d'innovation (53% des entreprises de 10 à 250 salariés ont innové entre 2008 et 2010), mais cette innovation est principalement organisationnelle.
</t>
  </si>
  <si>
    <t>50 millions (soit une augmentation d'environ 15%)</t>
  </si>
  <si>
    <t>Données A.O.T. et S.M.T.R.</t>
  </si>
  <si>
    <t xml:space="preserve">
Gares
km</t>
  </si>
  <si>
    <t xml:space="preserve">
4
22</t>
  </si>
  <si>
    <t>Contribution du projet aux objectifs UE 2020
• Contribution du projet à la stratégie du PO
• Principe de sélection des projets au regard de leur cohérence avec les orientations du SRIT, le plan vélo régional et autres plans fixés par les autorités organisatrices de transport
• La sélection des projets s'établira au regard de leur caractère structurant au sein des communautés urbaines.</t>
  </si>
  <si>
    <t>Collectivités territoriales, EPCI et syndicats mixtes ayant compétence en matière de transports</t>
  </si>
  <si>
    <t>Axe prioritaire 5</t>
  </si>
  <si>
    <t>Accentuer l'engagement de La Réunion dans un développement durable</t>
  </si>
  <si>
    <t>OT 5</t>
  </si>
  <si>
    <t>FED 5,b</t>
  </si>
  <si>
    <t>Le niveau d’exposition aux risques à la Réunion est particulièrement élevé, notamment en matière d'inondations. Dans le cadre du plan de gestion du risque inondation de l'île (PGRI), des bassins versants prioritaires ont été identifiés et ont fait l'objet</t>
  </si>
  <si>
    <t>Anticipation et diminution du risque dans les zones à risque d'inondation</t>
  </si>
  <si>
    <t>Contribution du projet aux objectifs UE 2020
• Contribution du projet à la stratégie du PO
• Principe de sélection des projets au regard de leur cohérence avec la stratégie réunionnaise pour la biodiversité, la charte du Parc national, les plans
de gestion et d’action existants</t>
  </si>
  <si>
    <t xml:space="preserve">• Réalisation et exploitation d’un réseau de production et de distribution de froid à partir des eaux marines profondes en vue de climatiser des bâtiments tertiaires implantés sur les communes de Saint-Denis et de Sainte-Marie (SWAC Saint-Denis).
• Réalisation et exploitation d’un réseau de production de froid à partir des eaux marines profondes en vue de climatiser le Centre HospitalierUniversitaire Sud (CHU Sud) dans la commune de Saint-Pierre
</t>
  </si>
  <si>
    <t>Soutenir la capacité des PME à croître sur les marchés régionaux, nationaux et internationaux ainsi qu'à s'engager dans les processus d'innovation</t>
  </si>
  <si>
    <r>
      <t xml:space="preserve">
</t>
    </r>
    <r>
      <rPr>
        <sz val="10"/>
        <rFont val="Arial"/>
        <family val="2"/>
      </rPr>
      <t xml:space="preserve">
OS 06 : Augmenter les parts de marchés (locaux et extérieurs) des entreprises, en vue de maintenir ou de créer de l'emploi, notamment dans les secteurs prioritaires (TIC, tourisme, agronutrition)”
</t>
    </r>
  </si>
  <si>
    <t>• Aides directes aux entreprises pour l’amélioration des capacités productives (investissements matériels et immatériels) dans les secteurs stratégiques
• Dispositifs d’ingénierie financière
• Modernisation de zones d’activités économiques existantes et d’immobiliers d’entreprises
• Actions d’accompagnement :
- accompagnement et structuration des entreprises, en particulier par des actions de conseils techniques et financiers
- renforcement de l’attractivité du territoire, des produits et des savoirs faire des entreprises réunionnaises à l’extérieur
- renforcement de l’attractivité touristique de l’île</t>
  </si>
  <si>
    <t>Favoriser la production et la distribution d'énergie provenant de sources renouvelables</t>
  </si>
  <si>
    <t>OS 07 : Substituer l'énergie thermique des mers à l'électricité pour la climatisation des bâtiments tertiaires</t>
  </si>
  <si>
    <t>OS 08 : Augmenter la production d'énergie renouvelable</t>
  </si>
  <si>
    <t>Soutenir l'efficacité énergétique, la gestion intelligente de l'énergie et l'utilisation des énergies renouvelables dans les infrastructures publiques, y compris dans les
bâtiments publics et dans le secteur du logement</t>
  </si>
  <si>
    <t>Des logements à caractère social et infrastructures publiques plus économes en énergie fossile</t>
  </si>
  <si>
    <t>OS 09 : Réduire la consommation électrique des infrastructures publiques et des logements à caractères sociaux</t>
  </si>
  <si>
    <t>• Installation de chauffe-eau solaires dans :
Les logements à caractère social et privés sous condition de faibles ressources
Les bâtiments publics
• Rénovation thermique des bâtiments publics
• Rénovation thermique des logements sociaux anciens selon la méthodologie BATIPEI (ventilation naturelle, protection solaire des parois et baies,…)</t>
  </si>
  <si>
    <t>Favoriser les stratégies de développement à faible émission de carbone pour tous les types de territoires, en particulier les zones urbaines, y compris la promotion d'une mobilité urbaine multimodale durable et des mesures d'adaptation au changement climatique destinées à l'atténuer</t>
  </si>
  <si>
    <t>• Requalification des espaces urbains et structuration des gares et stations du réseau régional de transport guidé ou des TCSP
• Réalisation de pôles d’échanges afin d’améliorer les connexions entre les réseaux de transport en commun interurbains et les réseaux locaux
• Sécurisation des modes de transport doux par la création d’itinéraires dédiés et protégés dans le cadre du Plan Vélo Régional
• Promotion de l’intermodalité, harmonisation des tarifs et coordination des offres de transport collectif
• Etudes et investissements pour la mise en place de transports en commun en site propre de type câble adaptés à la configuration topographique de l’île</t>
  </si>
  <si>
    <t>OS 10 : Limiter la consommation de carburant fossile en augmentant l'usage des transports collectifs et des modes de déplacements doux</t>
  </si>
  <si>
    <t>Renforcer la prévention des risques, la gestion rationnelle des ressources et la valorisation du patrimoine</t>
  </si>
  <si>
    <t>Favoriser les investissements destinés à remédier à des risques spécifiques, en garantissant une résilience aux catastrophes et en développant des systèmes de gestion des
situations de catastrophe</t>
  </si>
  <si>
    <t>OS 11 b : Assurer la continuité des itinéraires routiers au regard des risques climatiques</t>
  </si>
  <si>
    <t>• Etudes et travaux de voirie nécessaires à la sécurisation des réseaux routiers les plus vulnérables aux risques d’érosion, de glissements de terrains et d’inondation.
• Observation et expérimentation en vue d’une meilleure prévention contre les risques naturels (compréhension des mouvements de terrain et de l’érosion côtière notamment) et de l’adaptation au changement climatique</t>
  </si>
  <si>
    <t>OS 12 : Diminuer la quantité de déchets ultimes en  recourrant à la valorisation énergétique des déchets</t>
  </si>
  <si>
    <t xml:space="preserve">• Réalisation d'unités de valorisation énergétique des déchets non dangereux telles que prévues dans le plan de prévention et de gestion des déchets non
dangereux (PPGDND)
</t>
  </si>
  <si>
    <t>Investir dans le secteur des déchets afin de remplir les obligations découlant de l'acquis environnemental de l'Union et de répondre aux besoins recensés par les États membres en matière d'investissements qui vont au-delà de ces obligations</t>
  </si>
  <si>
    <t>Investir dans le secteur de l'eau afin de remplir les obligations découlant de l'acquis environnemental de l'Union et de répondre aux besoins recensés par les États membres en matière d'investissements qui vont au-delà de ces obligations</t>
  </si>
  <si>
    <t>• Améliorer la qualité de l'eau potable distribuée en augmentant le nombre d'unités de potabilisation
• Améliorer le traitement des eaux usées par l’extension et la mise aux normes des stations de traitement collectif des eaux usées</t>
  </si>
  <si>
    <t xml:space="preserve">OS 13 : Sécuriser l'approvisionnement en eau potable au plan quantitatif et qualitatif </t>
  </si>
  <si>
    <t>•Aménagements d’ouvrages et équipements destinés à la potabilisation pour l’eau potable.
•Extension et mise aux normes des stations de traitement des eaux usées. 
•Développement et interconnexion des réseaux hydrauliques structurants dans le cadre de la poursuite de l’interconnexion à l’échelle de l’île.
•Actions contribuant au bon état des masses d’eau, conformément au programme de mesures du SDAGE 2016-2020.</t>
  </si>
  <si>
    <t>Conserver, protéger, favoriser et développer le patrimoine naturel et culturel</t>
  </si>
  <si>
    <t xml:space="preserve">OS 14 : Accroitre la fréquentation touristique du territoire en promouvant le patrimoine naturel et culturel
</t>
  </si>
  <si>
    <t>• Aménagement et équipement de sites touristiques publics
• Actions contribuant à la valorisation du patrimoine culturel, matériel et immatériel pour accentuer l’attractivité du territoire</t>
  </si>
  <si>
    <t>Protéger et restaurer la biodiversité et les sols et favoriser les services liés aux écosystèmes, y compris au moyen de Natura 2000 et d'infrastructures vertes</t>
  </si>
  <si>
    <t>OS 15 : Accroître la protection des espèces endémiques menacées</t>
  </si>
  <si>
    <t xml:space="preserve">• Restauration des milieux dégradés
• Acquisition de connaissances en matière de biodiversité et en ingénierie de la conservation
• Elaboration et mise en oeuvre de plans d’actions ou de gestion ciblés sur des espèces, des habitats ou des zones géographiques spécifiques
• Sensibilisation, formation et communication
• Echanges de savoirs, d'expérience et d'ingénierie
</t>
  </si>
  <si>
    <t>Soutenir l'ouverture et les performances du territoire en investissant dans les infrastructures d'échanges</t>
  </si>
  <si>
    <t>Élaborer et améliorer des systèmes de transport respectueux de l'environnement, y compris les systèmes peu bruyants, et à faible émission de carbone, y compris le transport maritime et sur les voies navigables, les ports, les liens multimodaux et les infrastructures aéroportuaires, de façon à promouvoir une mobilité locale et régionale durable</t>
  </si>
  <si>
    <t>Suppression des jours de restriction de circulation due aux risques d’éboulement ou de submersion marine</t>
  </si>
  <si>
    <t>OS 16 : Fluidifier et sécuriser le transport routier</t>
  </si>
  <si>
    <t>• Construction d’une Nouvelle Route du Littoral (NRL) comprenant une surlageur pour les transports collectifs et les modes doux
• Poursuite du Trans Eco Express (TEE) visant la constitution d’un réseau de transport collectif à haut niveau de service à l’échelle de l’île.
• Réalisation d’une première phase de la Nouvelle Entrée Ouest de Saint-Denis (NEO)</t>
  </si>
  <si>
    <t>Investir dans des infrastructures sociales et sanitaires contribuant au développement national, régional et local, réduire les inégalités sur le plan de l'état de santé, favoriser l'inclusion sociale par un accès amélioré aux services sociaux, culturels et récréatifs et le passage de services institutionnels à des services de proximité</t>
  </si>
  <si>
    <t>OS 19 : Augmenter la capacité et la qualité d'accueil en établissements spécialisés des personnes dépendantes dont le maintien en milieu ordinaire n'est pas possible</t>
  </si>
  <si>
    <t xml:space="preserve">Augmenter la capacité et la qualité d'accueil en établissements spécialisés des personnes dépendantes dont le maintien en milieu ordinaire n'est pas possible </t>
  </si>
  <si>
    <t>• Construction de structures d'accueil médico-sociales en faveur des personnes porteuses de handicaps</t>
  </si>
  <si>
    <t>• Construction et restructuration des structures d'accueil médico-sociales en faveur des personnes âgées (établissements d’hébergement pour
personnes âgées dépendantes – EHPAD)</t>
  </si>
  <si>
    <t>Fournir un soutien à la revitalisation physique, économique et sociale des communautés défavorisées en zones urbaines et rurales</t>
  </si>
  <si>
    <t>OS 20 : Augmenter l’offre de services dans les communautés urbaines défavorisées et des Hauts</t>
  </si>
  <si>
    <t xml:space="preserve">Dans les quartiers prioritaires de la politique de la ville :
- Requalification et embellissement des espaces publics
- Restructuration des quartiers sensibles 
</t>
  </si>
  <si>
    <t xml:space="preserve">Dans les Hauts : 
- Equipements et opérations d'aménagement public en direction des bourgs de proximité et ville relais des Hauts 
- Interventions spécifiques à titre expérimental sur des opérations prenant en compte les écoulements pluviaux.
- Aménagement de lieux culturels et d'équipement culturels.  </t>
  </si>
  <si>
    <t>Investir dans l'éducation, la formation et la formation professionnelle pour l'acquisition de compétences et l'apprentissage tout au long de la vie, par le développement des infrastructures d'éducation et de formation</t>
  </si>
  <si>
    <t>OS 21 : Accompagner la croissance démographique en matière d'éducation et de formation</t>
  </si>
  <si>
    <t>• Construction, extension et réhabilitation des infrastructures d’éducation (collèges, lycées)</t>
  </si>
  <si>
    <t xml:space="preserve">• Construction, extension, réhabilitation et équipement des centres de formation
• Construction, extension des établissements d’enseignement supérieur
</t>
  </si>
  <si>
    <t>OS 22 : Compenser les surcoûts liés au transport des marchandises et à l'installation des entreprises afin d'améliorer leur compétitivité</t>
  </si>
  <si>
    <t>• Création de zones d’activités économiques et d’immobiliers d’entreprises
• Compensation des coûts du fret des intrants et extrants</t>
  </si>
  <si>
    <t xml:space="preserve">Réduire les charges d'exploitations des entreprises industrielles </t>
  </si>
  <si>
    <t>Favoriser les investissements destinés à remédier à des risques spécifiques, en garantissant une résilience aux catastrophes et en développant des systèmes de gestion des situations de catastrophe</t>
  </si>
  <si>
    <t xml:space="preserve">OS 23 : Améliorer la sécurité des personnes exposées aux risques d’inondation  </t>
  </si>
  <si>
    <t>• Actions de prévention des inondations (PAPI)
• Stratégie locale de gestion du risque inondation (SLGRI)</t>
  </si>
  <si>
    <t>Élaborer et améliorer des systèmes de transport respectueux de l'environnement, y compris les systèmes peu bruyants, et à faible émission de carbone, y compris le transport maritime et sur les voies navigables, les ports, les liens multimodaux et les infrastructures aéroportuaires, de façon à promouvoir une mobilité locale et régionale
durable</t>
  </si>
  <si>
    <t>OS 17b : Accroître le développement économique du grand port pour asseoir son positionnement de port d'éclatement dans la zone Océan Indien</t>
  </si>
  <si>
    <t>OS 18b : Améliorer et mettre aux normes les infrastructures aéroportuaires, afin d'en augmenter la capacité d'accueil et de développer les liaisons régionales et internationales</t>
  </si>
  <si>
    <t xml:space="preserve">
- Amélioration et augmentation des capacités portuaires</t>
  </si>
  <si>
    <t xml:space="preserve">
- Augmentation de la capacité des installations aéroportuaires relevant du RTE-T
- Aménagement de la zone aéroportuaire d’activités de Pierrefonds en développant une plateforme multimodale et d’exportation (port sec, plateforme export,…)
- Développement de nouvelles liaisons aériennes régionales au départ de l’aéroport de Pierrefonds, tant pour les passagers que pour le fret en soutenant le déficit de fonctionnement au démarrage conformément à la réglementation communautaire</t>
  </si>
  <si>
    <t>Réduction de délai moyen d'acceptation des projets,
• Une meilleure connaissance par le grand public des réalisations cofinancées par l’Union Européenne
• Une information et un accompagnement des acteurs socio-économiques et des bénéficiaires à
toutes les étapes du programme</t>
  </si>
  <si>
    <t>Etat, collectivités territoriales et leurs groupements, établissements publics, GIP, organismes gestionnaires d’espaces naturels, associations, établissements
scolaires, établissements d’enseignement agricole, universités et organismes de recherche, chambres consulaires, syndicats et organismes professionnels</t>
  </si>
  <si>
    <t>Axe prioritaire 6</t>
  </si>
  <si>
    <t>Renforcer l'ouverture et les performances du territoire en investissant dans les infrastructures d'échanges</t>
  </si>
  <si>
    <t>OT 7</t>
  </si>
  <si>
    <t>FED 7,c</t>
  </si>
  <si>
    <t xml:space="preserve">L’accroissement démographique, l’évolution des modes de vie des réunionnais et la topographie du territoire entraînent une augmentation continue du trafic routier. 
D’importants projets d’infrastructures routières ont fait l’objet de programmes d’investissements réguliers qui les améliorent sans pour autant permettre de répondre totalement à la croissance des déplacements. Certaines faiblesses du réseau routier réunionnais persistent : maillage limité, voiries de faible calibrage inadaptées au trafic actuel, exposition aux risques naturels (éboulement, ravines, etc.) nécessitant un entretien fréquent. Ainsi, la route du littoral, qui constitue l’axe majeur pour le développement économique et social de l’île en assurant la liaison entre le nord et l’ouest de l’île, est soumise à d’importants risques géologiques et maritimes.
Dans ce contexte d’augmentation des déplacements, le développement des transports en commun constitue un enjeu particulier. </t>
  </si>
  <si>
    <t>jr/an</t>
  </si>
  <si>
    <t xml:space="preserve">
km
Km
</t>
  </si>
  <si>
    <t xml:space="preserve">
18,6 Km
14,4 Km</t>
  </si>
  <si>
    <t>• Contribution du projet aux objectifs UE 2020
• Contribution du projet à la stratégie du PO
• Principe de sélection des projets au regard du protocole d'accord signé entre l'Etat et la Région « Matignon 2 » et de leur cohérence avec le SRIT,le plan vélo régional et les plans de déplacement fixés par les autorités organisatrices de transport .
• Sélection des projets en fonction de leur contribution à l'atteinte des objectifs de réalisation
• Sélection des projets au regard de leur maturité sous l'angle de la faisabilité temporelle et du plan de financement.</t>
  </si>
  <si>
    <t xml:space="preserve">Prise en compte de l'intégralité de la PI 4c. </t>
  </si>
  <si>
    <t>NRL</t>
  </si>
  <si>
    <t>AJOUT DE CET INDICATEUR</t>
  </si>
  <si>
    <t xml:space="preserve">entreprises privées et leurs groupements, associations , organisations socio-professionnelles, groupements professionnels, chambres consulaires, collectivités territoriales et leurs groupements publics ou privés, Etat, etablissements publics, organismes habilités à gérer des outils d'ingénierie financière, (collectivités territoriales, structures publiques ou privées)
</t>
  </si>
  <si>
    <t>Uniquement le PRTHD</t>
  </si>
  <si>
    <r>
      <t>Rendre</t>
    </r>
    <r>
      <rPr>
        <strike/>
        <sz val="10"/>
        <rFont val="Arial"/>
        <family val="2"/>
      </rPr>
      <t xml:space="preserve"> </t>
    </r>
    <r>
      <rPr>
        <sz val="10"/>
        <rFont val="Arial"/>
        <family val="2"/>
      </rPr>
      <t>le THD accessible au plus grand nombre d'habitants et d'entreprises</t>
    </r>
  </si>
  <si>
    <t>Entreprises
Ménages</t>
  </si>
  <si>
    <t>Contribution du projet aux objectifs UE 2020
• Contribution du projet à la stratégie du PO
• Pour le volet urbain, sélection des projets au regard de leur cohérence avec les contrats de ville,  et au regard de leur qualité sous l'angle de leur intégration dans l'environnement (contribution à la réduction des GES) 
• Maturité des projets sous l'angle de la faisabilité temporelle et du plan de financement.</t>
  </si>
  <si>
    <t xml:space="preserve">
De (+) 5 % à (+) 10 %</t>
  </si>
  <si>
    <t>Augmentation  du nombre d'entreprises créées dans les secteurs prioritaires (TIC, tourisme, agronutrition)</t>
  </si>
  <si>
    <t xml:space="preserve">collectivités territoriales et leurs groupements publics ou privés, Etat, etablissements publics, entreprises publiques locales; associations, propriétaires privés
</t>
  </si>
  <si>
    <t xml:space="preserve">% </t>
  </si>
  <si>
    <t>Region Réunion</t>
  </si>
  <si>
    <t>1/an</t>
  </si>
  <si>
    <t>• Contribution du projet aux objectifs UE 2020
• Contribution du projet à la stratégie du PO• Respect du schéma directeur territorial pour l’aménagement numérique (SDTAN)
• Principe de complémentarité entre les investissements privés et publics. Déploiement sur la zone d'intervention publique hors zone hors Saint-
Denis où intention d'investir d'opérateurs privés prévus.
• Réalisation d'une première phase circonscrite aux zones pour lesquelles le rapport coût/efficacité est optimal</t>
  </si>
  <si>
    <t>FED 2,c</t>
  </si>
  <si>
    <t>Infrastructures</t>
  </si>
  <si>
    <t>OT 10</t>
  </si>
  <si>
    <t>Fed 10</t>
  </si>
  <si>
    <t>Les établissements du second degré ont accueilli, à la rentrée 2013, 100 800 élèves, soit 0,5% de plus que l’année précédente et sont confrontés à une surpopulation des classes et à des effectifs nettement supérieurs à la moyenne nationale. 
Le taux d’équipement en infrastructures de formation reste également insuffisant, notamment pour les centres de formation d’apprentis (1,8 établissement/100 000 habitants, contre 2,7 au niveau national). Par ailleurs, certains de ces centres de formation sont anciens et nécessitent la réhabilitation des infrastructures et leur mise aux normes. 
L'enseignement supérieur, qui comptabilise à la rentrée 2013-2014 un effectif de 18 300 étudiants (dont les trois quarts à l’université), a été en constante évolution depuis 2001 avec une diversification et une élévation de l’offre de formation. Les besoins concernent à la fois les infrastructures d’enseignement et l’hébergement des étudiants.</t>
  </si>
  <si>
    <t>Augmenter les capacités de scolarisation des élèves et étudiants</t>
  </si>
  <si>
    <t>Elèves/étudiants</t>
  </si>
  <si>
    <t>Services instructeurs</t>
  </si>
  <si>
    <t>IR01 "Nombre de docteurs et post doc dans les priorités de la S3"</t>
  </si>
  <si>
    <t xml:space="preserve">CO 25 "Nombre de chercheurs travaillant dans des structures de recherche améliorées"
</t>
  </si>
  <si>
    <t>ETP</t>
  </si>
  <si>
    <t>IR02 "Nombre de nouveaux services et nouveaux produits des entreprises"</t>
  </si>
  <si>
    <t>Utilisateurs (élèves et étudiants)</t>
  </si>
  <si>
    <t xml:space="preserve">4050
</t>
  </si>
  <si>
    <t>• Contribution du projet aux objectifs UE 2020
• Contribution du projet à la stratégie du PO
• Principe de sélection des projets au regard de leur cohérence avec les orientations du SDAGE et de leur maturité sous l'angle de la faisabilité
temporelle et du plan de financement.</t>
  </si>
  <si>
    <t>Collectivités territoriales et leurs groupements, SPL, régies dotées d’une personnalité morale et de l’autonomie financière, établissements publics,
associations</t>
  </si>
  <si>
    <t>FED 6,c</t>
  </si>
  <si>
    <t>L’île recèle un riche patrimoine naturel et paysager, extrêmement diversifié sur une superficie restreinte, constituant des atouts  touristiques forts, et faisant de La Réunion une destination singulière. Ce potentiel naturel, de par les caractères universels qu'il présente, à été reconnu à l'échelle internationale par l'inscription par l'UNESCO au patrimoine mondial de la zone constituant le Cœur du Parc national (plus de 40 % de l'ile). Cette reconnaissance nécessite une valorisation à la hauteur de la valeur de ce patrimoine, afin de différencier La Réunion par rapport aux autres destinations, dans un contexte de forte concurrence, et de contribuer ainsi  à accroître sa notoriété touristique et lui conférer une meilleure visibilité.</t>
  </si>
  <si>
    <t>Augmenter les aménagements et réhabilitations de sites naturels et culturels</t>
  </si>
  <si>
    <t>Ha</t>
  </si>
  <si>
    <t>système comptable de l'autorité de certification</t>
  </si>
  <si>
    <t>Indicateur commun de réalisation n°25</t>
  </si>
  <si>
    <t>IC 25</t>
  </si>
  <si>
    <t>Nombre de chercheurs travaillant dans des structures de recherche améliorées</t>
  </si>
  <si>
    <t>Service Instructeur</t>
  </si>
  <si>
    <t>AXE 2</t>
  </si>
  <si>
    <t>Indicateur commun de réalisation n°10</t>
  </si>
  <si>
    <t>IC 10</t>
  </si>
  <si>
    <t>Ménages additionnels couverts par un accès à large bande d'au moins 30 Mbps</t>
  </si>
  <si>
    <t>Ménages</t>
  </si>
  <si>
    <t>AXE 3</t>
  </si>
  <si>
    <t>Indicateur commun de réalisation n°1</t>
  </si>
  <si>
    <t>IC N°1</t>
  </si>
  <si>
    <t>Nombre d'entreprises bénéficiant d'un soutien</t>
  </si>
  <si>
    <t>AXE 4</t>
  </si>
  <si>
    <t>Indicateur spécifique de réalisation</t>
  </si>
  <si>
    <t>Nombre de logements disposant d'une meilleure efficacité énergétique</t>
  </si>
  <si>
    <t>AXE 5</t>
  </si>
  <si>
    <t>Indicateur commun de réalisation n°18</t>
  </si>
  <si>
    <t>IC N°18</t>
  </si>
  <si>
    <t>Population supplémentaire bénéficiant d’une meilleure alimentation en eau</t>
  </si>
  <si>
    <t>Habitants</t>
  </si>
  <si>
    <t>Indicateur commun de réalisation n°19</t>
  </si>
  <si>
    <t>IC N°19</t>
  </si>
  <si>
    <t>Population supplémentaire bénéficiant d’un meilleur traitement des eaux usées</t>
  </si>
  <si>
    <t>AXE 6</t>
  </si>
  <si>
    <t>Indicateur d'étape</t>
  </si>
  <si>
    <t>AXE 7</t>
  </si>
  <si>
    <t>Indicateur commun de réalisation n°35</t>
  </si>
  <si>
    <t>IC N°35</t>
  </si>
  <si>
    <t>Capacité d'accueil des infrastructures de la petite enfance ou d'éducation bénéficiant d'un soutien</t>
  </si>
  <si>
    <t>Axe prioritaire</t>
  </si>
  <si>
    <t>Objectif thématique</t>
  </si>
  <si>
    <t>Priorité d'investissement</t>
  </si>
  <si>
    <t>Constats</t>
  </si>
  <si>
    <t>Objectif Spécifique</t>
  </si>
  <si>
    <t>Résultats attendus</t>
  </si>
  <si>
    <t>Indicateurs de résultats spécifiques au programme</t>
  </si>
  <si>
    <t>Unité de mesure</t>
  </si>
  <si>
    <t>Valeur de référence</t>
  </si>
  <si>
    <t>aide au fret</t>
  </si>
  <si>
    <t>Renforcer la recherche, le développement technologique et l'innovation : en améliorant les infrastructures de recherche et d'innovation (R&amp;I) et les capacités à développer l'excellence en R&amp;I, et en faisant la promotion des centres de compétence, en particulier dans les domaines présentant un intérêt européen ;</t>
  </si>
  <si>
    <t>Les spécificités des régions ultrapériphériques (éloignement, insularité...) induisent des surcouts dans l'immobilier d'entreprise, et dans les acheminements d'intrants et d'extrants, impactant la compétitivité des entreprises</t>
  </si>
  <si>
    <t>Entreprises
m2</t>
  </si>
  <si>
    <t>0T 7</t>
  </si>
  <si>
    <t>Axe prioritaire 8</t>
  </si>
  <si>
    <t>AXE 8</t>
  </si>
  <si>
    <t>Total</t>
  </si>
  <si>
    <t>entreprises</t>
  </si>
  <si>
    <t>Euros</t>
  </si>
  <si>
    <t>IR10 "Nombre de voyageurs transportés en transport collectif"</t>
  </si>
  <si>
    <t>Nombre de voyages/an</t>
  </si>
  <si>
    <t xml:space="preserve">
IS 07 "Nombre de gares TCSP construites ou réhabilitées"
IS 08 "Nombre de km de piste cyclable construits ou réhabilités"</t>
  </si>
  <si>
    <t>IR11b "Nombre de points noirs routiers impactant les transports en commun"</t>
  </si>
  <si>
    <t>Points noirs routiers</t>
  </si>
  <si>
    <t>IS 11b "Nombre de radiers supprimés ou sécurisés"</t>
  </si>
  <si>
    <t>IR12 "Quantité de déchets ultimes"</t>
  </si>
  <si>
    <t>IS 11 "Quantité de déchets faisant l'objet d'une valorisation énergétique"
IS 10 "Production d'énergie électrique (hors autoconsommation)"</t>
  </si>
  <si>
    <t>IT13 "Pourcentage de population réunionnaise desservie par des réseaux configurés pour plus de 5000 habitants bénéficiant d'un traitement de potabilisation conforme"</t>
  </si>
  <si>
    <t>CO 18 "Population supplémentaire bénéficiant d’une meilleure alimentation en eau "
CO°19 " Population supplémentaire bénéficiant d'un meilleur traitement des eaux usées"</t>
  </si>
  <si>
    <t>Personnes
Equivalents habitants</t>
  </si>
  <si>
    <t>IR 13b "Part des sites naturels et culturels recensés ayant fait l'objet d'un aménagement, réhabilitation"</t>
  </si>
  <si>
    <t>IS 12 "Surfaces de sites touristiques aménagés"
CO 9 "Augmentation du nombre attendu de visites aux sites recensés au titre du patrimoine culturel ou naturel et aux attractions bénéficiants d'un soutien</t>
  </si>
  <si>
    <t>IR 15 "Proportion des espèces menacées de la liste rouge UICN ayant un statut de protection"</t>
  </si>
  <si>
    <t>CO 23 "Superficie des habitats en meilleur état de conservation"</t>
  </si>
  <si>
    <t>IR 16 "Nombre de jours de perturbations de transports par an (restriction de circulation du aux risques d'éboulement, ou de submersion marine)"</t>
  </si>
  <si>
    <t xml:space="preserve">
CO 13 "Longueur totale des nouvelles routes construites dont: RTE-T (=Longueur du TCSP soutenu sur la NRL )
IS 21 "Longueur de TCSP réalisée sur le TEE"
</t>
  </si>
  <si>
    <t>IR 19 "Part des personnes souffrant de handicap accueillies en établissement"</t>
  </si>
  <si>
    <t>IR 20 "Taux de personnes âgées dépendantes occupant une chambre d' au moins 20m2 dans les établissements spécialisés"</t>
  </si>
  <si>
    <t>IS 16 "Nombre de places supplémentaires en établissement pour les personnes souffrant de handicaps "</t>
  </si>
  <si>
    <t>IS 17 "Surfaces d’EHPAD rénovées"</t>
  </si>
  <si>
    <t>IR 21 "Part de Population habitant des quartiers bénéficiant d'un environnement et de services améliorés"</t>
  </si>
  <si>
    <t>IR 22 "Part de la population des bourgs et villes-relais des Hauts bénéficiant d'un environnement et de services améliorés"</t>
  </si>
  <si>
    <t>CO 38 "Espaces non batis créés ou réhabilités dans des zones urbaines "</t>
  </si>
  <si>
    <t>IS 18 "Nombre d'infrastructures touristiques et de services de proximité créées ou rénovées"</t>
  </si>
  <si>
    <t>IR 23 "Nombre d'élèves et d'étudiants inscrits dans les structures d'éducation et de formation"</t>
  </si>
  <si>
    <t>CO 35 : "Capacité  des infrastructures de garde d'enfants ou d'enseignement bénéficiant d'un soutien"</t>
  </si>
  <si>
    <t>Personnes</t>
  </si>
  <si>
    <t>IR 22 b "Montant de l'Excédent Brut d'Exploitation du secteur industriel"</t>
  </si>
  <si>
    <t>IS 5 "nombre d'entreprises bénéficiant de subventions de fonctionnement au fret "
IS 4b "surface de zones d'activités et bâtiments créés"</t>
  </si>
  <si>
    <t>92
460 000</t>
  </si>
  <si>
    <t>IR 11 "part de la population habitant en zone inondable protégée par un projet de prévention du risque d'inondation"</t>
  </si>
  <si>
    <t>IS 09 "Nombre de bâtis protégés du fait des endiguements"
CO 20 "Population bénéficiant de mesures de protection contre les inondations"</t>
  </si>
  <si>
    <t>IR 17 "Trafic conteneurs du Port"</t>
  </si>
  <si>
    <t xml:space="preserve">
IR 18 "Nombre de passagers de l'aéroport international"
</t>
  </si>
  <si>
    <r>
      <t>IS 15b "Superficie des installations aéroportuaires créées ou aménagées"
IS 15a "Nombre d'aires de sécurité au seuil des pistes (RESA)"
IS 15c "Taux d'hydrocarbures des eaux rejetées"
IS 22 "</t>
    </r>
    <r>
      <rPr>
        <sz val="10"/>
        <color indexed="17"/>
        <rFont val="Arial"/>
        <family val="2"/>
      </rPr>
      <t>Nombre de nouvelles liaisons aériennes"</t>
    </r>
  </si>
  <si>
    <t>IR 24 "nombre moyen de jours écoulés entre la complétude du dossier et la fin de son instruction"</t>
  </si>
  <si>
    <t>jours</t>
  </si>
  <si>
    <t>IR 25 "Nombre de consultations du site Internet sur le PO FEDER à La Réunion"</t>
  </si>
  <si>
    <t>IS 19 "Nombre de personnes formées"</t>
  </si>
  <si>
    <t>IS 20 "Nombre d'actions de communication"</t>
  </si>
  <si>
    <t xml:space="preserve">• Contribution du projet aux objectifs UE 2020
• Contribution du projet à la stratégie du PO
</t>
  </si>
  <si>
    <t xml:space="preserve">  </t>
  </si>
  <si>
    <t>INSEE + services instructeurs</t>
  </si>
  <si>
    <t>Compenser les surcoûts liés à l'ultra périphérie</t>
  </si>
  <si>
    <t>Résorption des points noirs dans les réseaux routiers essentiels</t>
  </si>
  <si>
    <t>reste à certifier</t>
  </si>
  <si>
    <t xml:space="preserve">AT </t>
  </si>
  <si>
    <t>AT</t>
  </si>
  <si>
    <t>total FEDER certifié</t>
  </si>
  <si>
    <t>Collectivités territoriales, EPCI, établissements publics,</t>
  </si>
  <si>
    <t>Radiers</t>
  </si>
  <si>
    <t>Hypothèse</t>
  </si>
  <si>
    <t>15 % de certif 28 818 696 arrondi 28 000 000</t>
  </si>
  <si>
    <t>20 % certif. 44 985 714 arrondi à 44 000 000</t>
  </si>
  <si>
    <t>30 % certif 49 696 285 arrondi a 49 000 000</t>
  </si>
  <si>
    <t>conduite thd mode projet 13 519 000 arrondi à 13 500 000</t>
  </si>
  <si>
    <t>Axe prioritaire 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</si>
</sst>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00\ _€_-;\-* #,##0.00\ _€_-;_-* \-??\ _€_-;_-@_-"/>
    <numFmt numFmtId="168" formatCode="_-* #,##0\ _€_-;\-* #,##0\ _€_-;_-* &quot;- &quot;_€_-;_-@_-"/>
    <numFmt numFmtId="169" formatCode="#,##0_ ;\-#,##0\ "/>
    <numFmt numFmtId="170" formatCode="&quot;Vrai&quot;;&quot;Vrai&quot;;&quot;Faux&quot;"/>
    <numFmt numFmtId="171" formatCode="&quot;Actif&quot;;&quot;Actif&quot;;&quot;Inactif&quot;"/>
    <numFmt numFmtId="172" formatCode="_-* #,##0.000\ _€_-;\-* #,##0.000\ _€_-;_-* \-??\ _€_-;_-@_-"/>
    <numFmt numFmtId="173" formatCode="_-* #,##0.0000\ _€_-;\-* #,##0.0000\ _€_-;_-* \-??\ _€_-;_-@_-"/>
    <numFmt numFmtId="174" formatCode="_-* #,##0.0\ _€_-;\-* #,##0.0\ _€_-;_-* \-??\ _€_-;_-@_-"/>
    <numFmt numFmtId="175" formatCode="_-* #,##0\ _€_-;\-* #,##0\ _€_-;_-* \-??\ _€_-;_-@_-"/>
    <numFmt numFmtId="176" formatCode="_-* #,##0\ _F_-;\-* #,##0\ _F_-;_-* &quot;-&quot;??\ _F_-;_-@_-"/>
    <numFmt numFmtId="177" formatCode="#,##0.000"/>
    <numFmt numFmtId="178" formatCode="_-* #,##0.00000\ _€_-;\-* #,##0.00000\ _€_-;_-* \-??\ _€_-;_-@_-"/>
    <numFmt numFmtId="179" formatCode="0.000%"/>
  </numFmts>
  <fonts count="36">
    <font>
      <sz val="10"/>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6"/>
      <name val="Calibri"/>
      <family val="2"/>
    </font>
    <font>
      <sz val="12"/>
      <color indexed="19"/>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0"/>
      <name val="Arial"/>
      <family val="2"/>
    </font>
    <font>
      <strike/>
      <sz val="10"/>
      <name val="Arial"/>
      <family val="2"/>
    </font>
    <font>
      <sz val="10"/>
      <color indexed="10"/>
      <name val="Arial"/>
      <family val="2"/>
    </font>
    <font>
      <sz val="10"/>
      <name val="Times New Roman"/>
      <family val="1"/>
    </font>
    <font>
      <sz val="12"/>
      <name val="Times New Roman"/>
      <family val="1"/>
    </font>
    <font>
      <sz val="9"/>
      <name val="Arial"/>
      <family val="2"/>
    </font>
    <font>
      <b/>
      <sz val="8"/>
      <color indexed="8"/>
      <name val="Tahoma"/>
      <family val="2"/>
    </font>
    <font>
      <sz val="8"/>
      <color indexed="8"/>
      <name val="Tahoma"/>
      <family val="2"/>
    </font>
    <font>
      <b/>
      <sz val="8"/>
      <name val="Arial"/>
      <family val="2"/>
    </font>
    <font>
      <sz val="8"/>
      <name val="Arial"/>
      <family val="2"/>
    </font>
    <font>
      <u val="single"/>
      <sz val="7.5"/>
      <color indexed="12"/>
      <name val="Arial"/>
      <family val="2"/>
    </font>
    <font>
      <u val="single"/>
      <sz val="7.5"/>
      <color indexed="36"/>
      <name val="Arial"/>
      <family val="2"/>
    </font>
    <font>
      <b/>
      <sz val="8"/>
      <color indexed="10"/>
      <name val="Arial"/>
      <family val="2"/>
    </font>
    <font>
      <i/>
      <sz val="8"/>
      <color indexed="10"/>
      <name val="Arial"/>
      <family val="2"/>
    </font>
    <font>
      <sz val="8"/>
      <color indexed="10"/>
      <name val="Times New Roman"/>
      <family val="1"/>
    </font>
    <font>
      <sz val="8"/>
      <color indexed="10"/>
      <name val="Arial"/>
      <family val="2"/>
    </font>
    <font>
      <sz val="10"/>
      <color indexed="17"/>
      <name val="Arial"/>
      <family val="2"/>
    </font>
    <font>
      <b/>
      <sz val="18"/>
      <color theme="3"/>
      <name val="Cambri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color indexed="8"/>
      </right>
      <top>
        <color indexed="63"/>
      </top>
      <bottom style="thin">
        <color indexed="8"/>
      </bottom>
    </border>
    <border>
      <left style="thin"/>
      <right>
        <color indexed="63"/>
      </right>
      <top style="thin"/>
      <bottom style="thin"/>
    </border>
    <border>
      <left style="thin">
        <color indexed="8"/>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5"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8" borderId="0" applyNumberFormat="0" applyBorder="0" applyAlignment="0" applyProtection="0"/>
    <xf numFmtId="0" fontId="0" fillId="0" borderId="0">
      <alignment/>
      <protection/>
    </xf>
    <xf numFmtId="9" fontId="0" fillId="0" borderId="0" applyFill="0" applyBorder="0" applyAlignment="0" applyProtection="0"/>
    <xf numFmtId="0" fontId="9" fillId="16"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cellStyleXfs>
  <cellXfs count="170">
    <xf numFmtId="0" fontId="0" fillId="0" borderId="0" xfId="0" applyAlignment="1">
      <alignment/>
    </xf>
    <xf numFmtId="3" fontId="27" fillId="0" borderId="10"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3" fontId="27" fillId="0" borderId="11" xfId="47" applyNumberFormat="1" applyFont="1" applyFill="1" applyBorder="1" applyAlignment="1" applyProtection="1">
      <alignment horizontal="center" vertical="center" wrapText="1"/>
      <protection/>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2" xfId="0" applyFont="1" applyFill="1" applyBorder="1" applyAlignment="1">
      <alignment vertical="center" wrapText="1"/>
    </xf>
    <xf numFmtId="3" fontId="27" fillId="0" borderId="0" xfId="0" applyNumberFormat="1" applyFont="1" applyFill="1" applyAlignment="1">
      <alignment horizontal="center" vertical="center"/>
    </xf>
    <xf numFmtId="3" fontId="27" fillId="0" borderId="13" xfId="47" applyNumberFormat="1" applyFont="1" applyFill="1" applyBorder="1" applyAlignment="1" applyProtection="1">
      <alignment horizontal="center" vertical="center" wrapText="1"/>
      <protection/>
    </xf>
    <xf numFmtId="0" fontId="27" fillId="0" borderId="10" xfId="0" applyFont="1" applyFill="1" applyBorder="1" applyAlignment="1">
      <alignment horizontal="center" vertical="center" wrapText="1"/>
    </xf>
    <xf numFmtId="0" fontId="22" fillId="0" borderId="0" xfId="0" applyFont="1" applyFill="1" applyAlignment="1">
      <alignment/>
    </xf>
    <xf numFmtId="0" fontId="18" fillId="0" borderId="0" xfId="0" applyFont="1" applyFill="1" applyAlignment="1">
      <alignment horizontal="center" vertical="center" wrapText="1"/>
    </xf>
    <xf numFmtId="0" fontId="23" fillId="0" borderId="0" xfId="0" applyFont="1" applyFill="1" applyAlignment="1">
      <alignment horizontal="justify"/>
    </xf>
    <xf numFmtId="0" fontId="23" fillId="0" borderId="0" xfId="0" applyFont="1" applyFill="1" applyAlignment="1">
      <alignment/>
    </xf>
    <xf numFmtId="0" fontId="27" fillId="0" borderId="0" xfId="0"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0" fontId="27" fillId="0" borderId="15" xfId="0"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4" fontId="27" fillId="0" borderId="15"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6" xfId="0" applyFont="1" applyFill="1" applyBorder="1" applyAlignment="1">
      <alignment horizontal="center" vertical="center" wrapText="1"/>
    </xf>
    <xf numFmtId="3" fontId="27" fillId="0" borderId="10" xfId="47" applyNumberFormat="1" applyFont="1" applyFill="1" applyBorder="1" applyAlignment="1" applyProtection="1">
      <alignment horizontal="center" vertical="center" wrapText="1"/>
      <protection/>
    </xf>
    <xf numFmtId="167" fontId="0" fillId="0" borderId="17" xfId="47" applyFill="1" applyBorder="1" applyAlignment="1">
      <alignment horizontal="center" vertical="center" wrapText="1"/>
    </xf>
    <xf numFmtId="0" fontId="26" fillId="0" borderId="15" xfId="0" applyFont="1" applyFill="1" applyBorder="1" applyAlignment="1">
      <alignment horizontal="center" vertical="center" wrapText="1"/>
    </xf>
    <xf numFmtId="3" fontId="27" fillId="0" borderId="15" xfId="47" applyNumberFormat="1" applyFont="1" applyFill="1" applyBorder="1" applyAlignment="1" applyProtection="1">
      <alignment horizontal="center" vertical="center" wrapText="1"/>
      <protection/>
    </xf>
    <xf numFmtId="0" fontId="27" fillId="0" borderId="15" xfId="0" applyFont="1" applyFill="1" applyBorder="1" applyAlignment="1">
      <alignment vertical="center" wrapText="1"/>
    </xf>
    <xf numFmtId="167" fontId="0" fillId="0" borderId="15" xfId="47" applyFill="1" applyBorder="1" applyAlignment="1">
      <alignment horizontal="center" vertical="center" wrapText="1"/>
    </xf>
    <xf numFmtId="0" fontId="27" fillId="0" borderId="17" xfId="0" applyFont="1" applyFill="1" applyBorder="1" applyAlignment="1">
      <alignment horizontal="center" vertical="center" wrapText="1"/>
    </xf>
    <xf numFmtId="4" fontId="27" fillId="0" borderId="12" xfId="0" applyNumberFormat="1" applyFont="1" applyFill="1" applyBorder="1" applyAlignment="1">
      <alignment horizontal="center" vertical="center" wrapText="1"/>
    </xf>
    <xf numFmtId="0" fontId="0" fillId="0" borderId="0" xfId="0" applyFill="1" applyAlignment="1">
      <alignment vertical="center"/>
    </xf>
    <xf numFmtId="0" fontId="0" fillId="0" borderId="15" xfId="0" applyFill="1" applyBorder="1" applyAlignment="1">
      <alignment vertical="center"/>
    </xf>
    <xf numFmtId="0" fontId="0" fillId="0" borderId="18" xfId="0" applyFill="1" applyBorder="1" applyAlignment="1">
      <alignment vertical="center"/>
    </xf>
    <xf numFmtId="0" fontId="0" fillId="0" borderId="12" xfId="0" applyFill="1" applyBorder="1" applyAlignment="1">
      <alignment vertical="center"/>
    </xf>
    <xf numFmtId="9" fontId="26" fillId="0" borderId="19" xfId="53" applyFont="1" applyFill="1" applyBorder="1" applyAlignment="1" applyProtection="1">
      <alignment horizontal="center" vertical="center" wrapText="1"/>
      <protection/>
    </xf>
    <xf numFmtId="43" fontId="27" fillId="0" borderId="15" xfId="0" applyNumberFormat="1" applyFont="1" applyFill="1" applyBorder="1" applyAlignment="1">
      <alignment vertical="center" wrapText="1"/>
    </xf>
    <xf numFmtId="0" fontId="0" fillId="0" borderId="15" xfId="0" applyFill="1" applyBorder="1" applyAlignment="1">
      <alignment vertical="center" wrapText="1"/>
    </xf>
    <xf numFmtId="0" fontId="0" fillId="0" borderId="15" xfId="0" applyFill="1" applyBorder="1" applyAlignment="1" quotePrefix="1">
      <alignment vertical="center" wrapText="1"/>
    </xf>
    <xf numFmtId="164" fontId="18" fillId="0" borderId="15"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vertical="center" wrapText="1"/>
    </xf>
    <xf numFmtId="9" fontId="30" fillId="0" borderId="13" xfId="53" applyFont="1" applyFill="1" applyBorder="1" applyAlignment="1" applyProtection="1">
      <alignment horizontal="center" vertical="center" wrapText="1"/>
      <protection/>
    </xf>
    <xf numFmtId="9" fontId="30" fillId="0" borderId="14" xfId="53" applyFont="1" applyFill="1" applyBorder="1" applyAlignment="1" applyProtection="1">
      <alignment horizontal="center" vertical="center" wrapText="1"/>
      <protection/>
    </xf>
    <xf numFmtId="0" fontId="20" fillId="0" borderId="15" xfId="0" applyFont="1" applyFill="1" applyBorder="1" applyAlignment="1">
      <alignment vertical="center" wrapText="1"/>
    </xf>
    <xf numFmtId="0" fontId="21" fillId="0" borderId="15" xfId="0" applyFont="1" applyFill="1" applyBorder="1" applyAlignment="1">
      <alignmen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vertical="center" wrapText="1"/>
    </xf>
    <xf numFmtId="0" fontId="0" fillId="0" borderId="15" xfId="0" applyFont="1" applyFill="1" applyBorder="1" applyAlignment="1">
      <alignment horizontal="center" vertical="center" wrapText="1"/>
    </xf>
    <xf numFmtId="3" fontId="0" fillId="0" borderId="15" xfId="0" applyNumberFormat="1" applyFont="1" applyFill="1" applyBorder="1" applyAlignment="1">
      <alignment horizontal="center" vertical="top" wrapText="1"/>
    </xf>
    <xf numFmtId="10" fontId="0" fillId="0" borderId="15" xfId="0" applyNumberFormat="1" applyFont="1" applyFill="1" applyBorder="1" applyAlignment="1">
      <alignment horizontal="center" vertical="center" wrapText="1"/>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center" wrapText="1"/>
    </xf>
    <xf numFmtId="0" fontId="0" fillId="0" borderId="0" xfId="0" applyFont="1" applyAlignment="1">
      <alignment vertical="center" wrapText="1"/>
    </xf>
    <xf numFmtId="0" fontId="0" fillId="0" borderId="15" xfId="0" applyFont="1" applyFill="1" applyBorder="1" applyAlignment="1">
      <alignmen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top" wrapText="1"/>
    </xf>
    <xf numFmtId="165" fontId="0" fillId="0" borderId="15" xfId="0" applyNumberFormat="1" applyFont="1" applyFill="1" applyBorder="1" applyAlignment="1">
      <alignment horizontal="left" vertical="center" wrapText="1"/>
    </xf>
    <xf numFmtId="9" fontId="0" fillId="0" borderId="15" xfId="0" applyNumberFormat="1" applyFont="1" applyFill="1" applyBorder="1" applyAlignment="1">
      <alignment horizontal="center" vertical="center" wrapText="1"/>
    </xf>
    <xf numFmtId="175" fontId="0" fillId="0" borderId="15" xfId="47" applyNumberFormat="1" applyFont="1" applyFill="1" applyBorder="1" applyAlignment="1">
      <alignment horizontal="center" vertical="center" wrapText="1"/>
    </xf>
    <xf numFmtId="0" fontId="0" fillId="0" borderId="15" xfId="0" applyFont="1" applyBorder="1" applyAlignment="1">
      <alignment vertical="center" wrapText="1"/>
    </xf>
    <xf numFmtId="0" fontId="19" fillId="0" borderId="15" xfId="0" applyFont="1" applyFill="1" applyBorder="1" applyAlignment="1">
      <alignment horizontal="left" vertical="center" wrapText="1"/>
    </xf>
    <xf numFmtId="166"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3" fontId="0" fillId="0" borderId="15" xfId="0" applyNumberFormat="1" applyFont="1" applyFill="1" applyBorder="1" applyAlignment="1">
      <alignment horizontal="left" vertical="center" wrapText="1"/>
    </xf>
    <xf numFmtId="3" fontId="0" fillId="0" borderId="15" xfId="0" applyNumberFormat="1" applyFont="1" applyFill="1" applyBorder="1" applyAlignment="1">
      <alignment horizontal="center" vertical="center" wrapText="1"/>
    </xf>
    <xf numFmtId="168" fontId="0" fillId="0" borderId="15" xfId="47" applyNumberFormat="1" applyFont="1" applyFill="1" applyBorder="1" applyAlignment="1" applyProtection="1">
      <alignment horizontal="center" vertical="center" wrapText="1"/>
      <protection/>
    </xf>
    <xf numFmtId="169" fontId="0" fillId="0" borderId="15" xfId="47" applyNumberFormat="1" applyFont="1" applyFill="1" applyBorder="1" applyAlignment="1" applyProtection="1">
      <alignment horizontal="center" vertical="center" wrapText="1"/>
      <protection/>
    </xf>
    <xf numFmtId="0" fontId="0" fillId="0" borderId="15" xfId="0" applyFont="1" applyFill="1" applyBorder="1" applyAlignment="1">
      <alignment horizontal="left" wrapText="1"/>
    </xf>
    <xf numFmtId="0" fontId="21" fillId="0" borderId="15" xfId="0" applyFont="1" applyFill="1" applyBorder="1" applyAlignment="1">
      <alignment horizontal="justify" vertical="top" wrapText="1"/>
    </xf>
    <xf numFmtId="165" fontId="0" fillId="0" borderId="15" xfId="53" applyNumberFormat="1" applyFont="1" applyFill="1" applyBorder="1" applyAlignment="1">
      <alignment horizontal="center" vertical="center" wrapText="1"/>
    </xf>
    <xf numFmtId="0" fontId="21" fillId="0" borderId="15" xfId="0" applyFont="1" applyFill="1" applyBorder="1" applyAlignment="1">
      <alignment horizontal="left" vertical="top" wrapText="1"/>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left" vertical="top" wrapText="1"/>
    </xf>
    <xf numFmtId="165" fontId="0" fillId="0" borderId="15" xfId="0" applyNumberFormat="1" applyFont="1" applyFill="1" applyBorder="1" applyAlignment="1">
      <alignment horizontal="center" vertical="center" wrapText="1"/>
    </xf>
    <xf numFmtId="0" fontId="0" fillId="0" borderId="15" xfId="0" applyFont="1" applyFill="1" applyBorder="1" applyAlignment="1">
      <alignment wrapText="1"/>
    </xf>
    <xf numFmtId="0" fontId="0" fillId="0" borderId="15" xfId="0" applyFont="1" applyFill="1" applyBorder="1" applyAlignment="1">
      <alignment horizontal="justify" wrapText="1"/>
    </xf>
    <xf numFmtId="1"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Alignment="1">
      <alignment/>
    </xf>
    <xf numFmtId="0" fontId="26" fillId="0" borderId="11" xfId="0" applyFont="1" applyFill="1" applyBorder="1" applyAlignment="1">
      <alignment horizontal="center" vertical="center" wrapText="1"/>
    </xf>
    <xf numFmtId="4" fontId="26" fillId="0" borderId="12" xfId="0" applyNumberFormat="1" applyFont="1" applyFill="1" applyBorder="1" applyAlignment="1">
      <alignment horizontal="center" vertical="center" wrapText="1"/>
    </xf>
    <xf numFmtId="3" fontId="27" fillId="0" borderId="11" xfId="0" applyNumberFormat="1" applyFont="1" applyFill="1" applyBorder="1" applyAlignment="1">
      <alignment horizontal="center" vertical="center"/>
    </xf>
    <xf numFmtId="0" fontId="27" fillId="0" borderId="20" xfId="0" applyFont="1" applyFill="1" applyBorder="1" applyAlignment="1">
      <alignment horizontal="center" vertical="center" wrapText="1"/>
    </xf>
    <xf numFmtId="167" fontId="0" fillId="0" borderId="11" xfId="47" applyFill="1" applyBorder="1" applyAlignment="1">
      <alignment horizontal="center" vertical="center" wrapText="1"/>
    </xf>
    <xf numFmtId="9" fontId="0" fillId="0" borderId="15" xfId="53" applyFill="1" applyBorder="1" applyAlignment="1">
      <alignment horizontal="center" vertical="center" wrapText="1"/>
    </xf>
    <xf numFmtId="175" fontId="0" fillId="0" borderId="15" xfId="47" applyNumberFormat="1" applyFill="1" applyBorder="1" applyAlignment="1">
      <alignment vertical="center"/>
    </xf>
    <xf numFmtId="9" fontId="0" fillId="0" borderId="18" xfId="53" applyFill="1" applyBorder="1" applyAlignment="1">
      <alignment horizontal="center" vertical="center" wrapText="1"/>
    </xf>
    <xf numFmtId="9" fontId="0" fillId="0" borderId="19" xfId="53" applyFill="1" applyBorder="1" applyAlignment="1">
      <alignment horizontal="center" vertical="center" wrapText="1"/>
    </xf>
    <xf numFmtId="175" fontId="0" fillId="0" borderId="19" xfId="47" applyNumberFormat="1" applyFill="1" applyBorder="1" applyAlignment="1">
      <alignment vertical="center"/>
    </xf>
    <xf numFmtId="0" fontId="0" fillId="0" borderId="15" xfId="0" applyFill="1" applyBorder="1" applyAlignment="1">
      <alignment horizontal="center" vertical="center" wrapText="1"/>
    </xf>
    <xf numFmtId="0" fontId="0" fillId="0" borderId="0" xfId="0" applyFill="1" applyBorder="1" applyAlignment="1">
      <alignment vertical="center"/>
    </xf>
    <xf numFmtId="0" fontId="0" fillId="0" borderId="19" xfId="0" applyFill="1" applyBorder="1" applyAlignment="1">
      <alignment vertical="center"/>
    </xf>
    <xf numFmtId="3" fontId="18" fillId="0" borderId="15" xfId="0" applyNumberFormat="1" applyFont="1" applyFill="1" applyBorder="1" applyAlignment="1">
      <alignment vertical="center"/>
    </xf>
    <xf numFmtId="0" fontId="18" fillId="0" borderId="19" xfId="0" applyFont="1" applyFill="1" applyBorder="1" applyAlignment="1">
      <alignment horizontal="center" vertical="center"/>
    </xf>
    <xf numFmtId="3" fontId="18" fillId="0" borderId="19"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175" fontId="18" fillId="0" borderId="19" xfId="0" applyNumberFormat="1" applyFont="1" applyFill="1" applyBorder="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3" fontId="0" fillId="0" borderId="15" xfId="0" applyNumberFormat="1" applyFill="1" applyBorder="1" applyAlignment="1">
      <alignment vertical="center"/>
    </xf>
    <xf numFmtId="0" fontId="0" fillId="0" borderId="0" xfId="0" applyFont="1" applyFill="1" applyAlignment="1">
      <alignment vertical="center"/>
    </xf>
    <xf numFmtId="9" fontId="30" fillId="0" borderId="15" xfId="0" applyNumberFormat="1" applyFont="1" applyFill="1" applyBorder="1" applyAlignment="1">
      <alignment horizontal="center" vertical="center" wrapText="1"/>
    </xf>
    <xf numFmtId="9" fontId="30" fillId="0" borderId="15" xfId="47" applyNumberFormat="1" applyFont="1" applyFill="1" applyBorder="1" applyAlignment="1">
      <alignment horizontal="center" vertical="center"/>
    </xf>
    <xf numFmtId="3" fontId="33" fillId="0" borderId="10" xfId="0" applyNumberFormat="1" applyFont="1" applyFill="1" applyBorder="1" applyAlignment="1">
      <alignment horizontal="center" vertical="center" wrapText="1"/>
    </xf>
    <xf numFmtId="9" fontId="31" fillId="0" borderId="15" xfId="53" applyFont="1" applyFill="1" applyBorder="1" applyAlignment="1">
      <alignment horizontal="center" vertical="center" wrapText="1"/>
    </xf>
    <xf numFmtId="9" fontId="30" fillId="0" borderId="15" xfId="53" applyFont="1" applyFill="1" applyBorder="1" applyAlignment="1">
      <alignment horizontal="center" vertical="center" wrapText="1"/>
    </xf>
    <xf numFmtId="4" fontId="0" fillId="0" borderId="0" xfId="0" applyNumberFormat="1" applyFill="1" applyAlignment="1">
      <alignment horizontal="center" vertical="center" wrapText="1"/>
    </xf>
    <xf numFmtId="4" fontId="0" fillId="0" borderId="0" xfId="0" applyNumberFormat="1" applyFont="1" applyFill="1" applyAlignment="1">
      <alignment vertical="center"/>
    </xf>
    <xf numFmtId="10" fontId="0" fillId="0" borderId="15" xfId="0" applyNumberFormat="1" applyFill="1" applyBorder="1" applyAlignment="1">
      <alignment vertical="center"/>
    </xf>
    <xf numFmtId="3" fontId="33" fillId="0" borderId="15"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18" xfId="0" applyNumberFormat="1" applyFont="1" applyFill="1" applyBorder="1" applyAlignment="1">
      <alignment horizontal="center" vertical="center" wrapText="1"/>
    </xf>
    <xf numFmtId="0" fontId="27" fillId="0" borderId="18" xfId="0" applyFont="1" applyFill="1" applyBorder="1" applyAlignment="1">
      <alignment horizontal="center" vertical="center" wrapText="1"/>
    </xf>
    <xf numFmtId="167" fontId="0" fillId="0" borderId="18" xfId="47" applyFill="1" applyBorder="1" applyAlignment="1">
      <alignment horizontal="center" vertical="center" wrapText="1"/>
    </xf>
    <xf numFmtId="0" fontId="26" fillId="0" borderId="21" xfId="0" applyFont="1" applyFill="1" applyBorder="1" applyAlignment="1">
      <alignment horizontal="center" vertical="center" wrapText="1"/>
    </xf>
    <xf numFmtId="175" fontId="0" fillId="0" borderId="18" xfId="47" applyNumberFormat="1" applyFill="1" applyBorder="1" applyAlignment="1">
      <alignment vertical="center"/>
    </xf>
    <xf numFmtId="0" fontId="27" fillId="0" borderId="19" xfId="0" applyFont="1" applyFill="1" applyBorder="1" applyAlignment="1">
      <alignment horizontal="center" vertical="center" wrapText="1"/>
    </xf>
    <xf numFmtId="0" fontId="27" fillId="0" borderId="22" xfId="0" applyFont="1" applyFill="1" applyBorder="1" applyAlignment="1">
      <alignment horizontal="center" vertical="center" wrapText="1"/>
    </xf>
    <xf numFmtId="9" fontId="30" fillId="0" borderId="15" xfId="53" applyFont="1" applyFill="1" applyBorder="1" applyAlignment="1" applyProtection="1">
      <alignment horizontal="center" vertical="center" wrapText="1"/>
      <protection/>
    </xf>
    <xf numFmtId="0" fontId="27" fillId="0" borderId="11" xfId="0" applyFont="1" applyFill="1" applyBorder="1" applyAlignment="1">
      <alignment horizontal="center" vertical="center" wrapText="1"/>
    </xf>
    <xf numFmtId="0" fontId="0" fillId="0" borderId="15" xfId="0" applyFill="1" applyBorder="1" applyAlignment="1">
      <alignment vertical="center"/>
    </xf>
    <xf numFmtId="0" fontId="27" fillId="0" borderId="15" xfId="0" applyFont="1" applyFill="1" applyBorder="1" applyAlignment="1">
      <alignment horizontal="center" vertical="center" wrapText="1"/>
    </xf>
    <xf numFmtId="0" fontId="27" fillId="0" borderId="15" xfId="0" applyFont="1" applyFill="1" applyBorder="1" applyAlignment="1">
      <alignment vertical="center" wrapText="1"/>
    </xf>
    <xf numFmtId="4" fontId="27" fillId="0" borderId="15" xfId="0" applyNumberFormat="1" applyFont="1" applyFill="1" applyBorder="1" applyAlignment="1">
      <alignment horizontal="center" vertical="center" wrapText="1"/>
    </xf>
    <xf numFmtId="9" fontId="30" fillId="0" borderId="15" xfId="0" applyNumberFormat="1" applyFont="1" applyFill="1" applyBorder="1" applyAlignment="1">
      <alignment horizontal="center" vertical="center" wrapText="1"/>
    </xf>
    <xf numFmtId="167" fontId="0" fillId="0" borderId="23" xfId="47" applyFill="1" applyBorder="1" applyAlignment="1">
      <alignment horizontal="center" vertical="center" wrapText="1"/>
    </xf>
    <xf numFmtId="0" fontId="27" fillId="0" borderId="24" xfId="0" applyFont="1" applyFill="1" applyBorder="1" applyAlignment="1">
      <alignment vertical="center" wrapText="1"/>
    </xf>
    <xf numFmtId="9" fontId="30" fillId="0" borderId="14" xfId="53" applyNumberFormat="1" applyFont="1" applyFill="1" applyBorder="1" applyAlignment="1" applyProtection="1">
      <alignment horizontal="center" vertical="center" wrapText="1"/>
      <protection/>
    </xf>
    <xf numFmtId="9" fontId="33" fillId="0" borderId="15" xfId="53" applyNumberFormat="1" applyFont="1" applyFill="1" applyBorder="1" applyAlignment="1">
      <alignment horizontal="center" vertical="center" wrapText="1"/>
    </xf>
    <xf numFmtId="0" fontId="34"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9" fontId="33" fillId="0" borderId="18" xfId="53" applyFont="1" applyFill="1" applyBorder="1" applyAlignment="1">
      <alignment horizontal="center" vertical="center" wrapText="1"/>
    </xf>
    <xf numFmtId="0" fontId="34" fillId="0" borderId="15" xfId="0" applyFont="1" applyFill="1" applyBorder="1" applyAlignment="1">
      <alignment horizontal="center" vertical="center" wrapText="1"/>
    </xf>
    <xf numFmtId="0" fontId="21" fillId="0" borderId="0" xfId="0" applyFont="1" applyAlignment="1">
      <alignment vertical="center" wrapText="1"/>
    </xf>
    <xf numFmtId="0" fontId="27" fillId="18" borderId="11" xfId="0" applyFont="1" applyFill="1" applyBorder="1" applyAlignment="1">
      <alignment horizontal="center" vertical="center" wrapText="1"/>
    </xf>
    <xf numFmtId="0" fontId="27" fillId="18" borderId="15" xfId="0" applyFont="1" applyFill="1" applyBorder="1" applyAlignment="1">
      <alignment horizontal="center" vertical="center" wrapText="1"/>
    </xf>
    <xf numFmtId="0" fontId="27" fillId="18" borderId="15" xfId="0" applyFont="1" applyFill="1" applyBorder="1" applyAlignment="1">
      <alignment horizontal="left" vertical="center" wrapText="1"/>
    </xf>
    <xf numFmtId="0" fontId="32" fillId="18"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wrapText="1"/>
    </xf>
    <xf numFmtId="164" fontId="18" fillId="0" borderId="15" xfId="0" applyNumberFormat="1" applyFont="1" applyFill="1" applyBorder="1" applyAlignment="1">
      <alignment horizontal="center" vertical="center" wrapText="1"/>
    </xf>
    <xf numFmtId="0" fontId="18" fillId="0" borderId="15" xfId="0" applyFont="1" applyBorder="1" applyAlignment="1">
      <alignment horizontal="center" vertical="center" wrapText="1"/>
    </xf>
    <xf numFmtId="0" fontId="21"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5" xfId="0" applyFont="1" applyFill="1" applyBorder="1" applyAlignment="1">
      <alignment horizontal="left" vertical="top" wrapText="1"/>
    </xf>
    <xf numFmtId="2"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top" wrapText="1"/>
    </xf>
    <xf numFmtId="3" fontId="0" fillId="0" borderId="15" xfId="0" applyNumberFormat="1" applyFont="1" applyFill="1" applyBorder="1" applyAlignment="1">
      <alignment horizontal="center" vertical="center" wrapText="1"/>
    </xf>
    <xf numFmtId="0" fontId="22" fillId="0" borderId="15" xfId="0" applyFont="1" applyBorder="1" applyAlignment="1">
      <alignment horizontal="center" vertical="center" wrapText="1"/>
    </xf>
    <xf numFmtId="0" fontId="0" fillId="0" borderId="15" xfId="0" applyNumberFormat="1" applyFont="1" applyBorder="1" applyAlignment="1">
      <alignment horizontal="left" vertical="center" wrapText="1"/>
    </xf>
    <xf numFmtId="0" fontId="0" fillId="0" borderId="15" xfId="0" applyFont="1" applyBorder="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9" fontId="30" fillId="0" borderId="15" xfId="53" applyFont="1" applyFill="1" applyBorder="1" applyAlignment="1" applyProtection="1">
      <alignment horizontal="center" vertical="center" wrapText="1"/>
      <protection/>
    </xf>
    <xf numFmtId="0" fontId="27" fillId="0" borderId="15" xfId="0" applyFont="1" applyFill="1" applyBorder="1" applyAlignment="1">
      <alignment horizontal="center" vertical="center" wrapText="1"/>
    </xf>
    <xf numFmtId="0" fontId="0" fillId="0" borderId="15" xfId="0" applyFill="1" applyBorder="1" applyAlignment="1">
      <alignment vertical="center"/>
    </xf>
    <xf numFmtId="0" fontId="27" fillId="0" borderId="12" xfId="0" applyFont="1" applyFill="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40"/>
  <sheetViews>
    <sheetView zoomScale="75" zoomScaleNormal="75" zoomScalePageLayoutView="0" workbookViewId="0" topLeftCell="A27">
      <selection activeCell="I27" sqref="I27"/>
    </sheetView>
  </sheetViews>
  <sheetFormatPr defaultColWidth="11.421875" defaultRowHeight="12.75" customHeight="1"/>
  <cols>
    <col min="1" max="1" width="12.7109375" style="55" customWidth="1"/>
    <col min="2" max="2" width="17.7109375" style="55" customWidth="1"/>
    <col min="3" max="3" width="13.00390625" style="55" customWidth="1"/>
    <col min="4" max="4" width="7.8515625" style="55" customWidth="1"/>
    <col min="5" max="5" width="43.7109375" style="82" customWidth="1"/>
    <col min="6" max="6" width="11.57421875" style="82" customWidth="1"/>
    <col min="7" max="7" width="17.00390625" style="83" customWidth="1"/>
    <col min="8" max="8" width="20.140625" style="83" customWidth="1"/>
    <col min="9" max="9" width="17.00390625" style="83" customWidth="1"/>
    <col min="10" max="10" width="12.57421875" style="83" customWidth="1"/>
    <col min="11" max="11" width="12.140625" style="83" customWidth="1"/>
    <col min="12" max="12" width="13.140625" style="83" customWidth="1"/>
    <col min="13" max="13" width="14.7109375" style="83" customWidth="1"/>
    <col min="14" max="14" width="15.57421875" style="83" customWidth="1"/>
    <col min="15" max="15" width="15.140625" style="83" customWidth="1"/>
    <col min="16" max="16" width="25.7109375" style="57" hidden="1" customWidth="1"/>
    <col min="17" max="17" width="29.8515625" style="57" hidden="1" customWidth="1"/>
    <col min="18" max="18" width="31.140625" style="83" customWidth="1"/>
    <col min="19" max="19" width="15.421875" style="83" customWidth="1"/>
    <col min="20" max="20" width="12.00390625" style="83" customWidth="1"/>
    <col min="21" max="21" width="11.140625" style="13" customWidth="1"/>
    <col min="22" max="22" width="42.00390625" style="83" customWidth="1"/>
    <col min="23" max="27" width="11.421875" style="85" customWidth="1"/>
    <col min="28" max="16384" width="11.421875" style="55" customWidth="1"/>
  </cols>
  <sheetData>
    <row r="1" spans="1:27" ht="74.25" customHeight="1">
      <c r="A1" s="152" t="s">
        <v>392</v>
      </c>
      <c r="B1" s="152"/>
      <c r="C1" s="41" t="s">
        <v>393</v>
      </c>
      <c r="D1" s="152" t="s">
        <v>394</v>
      </c>
      <c r="E1" s="152"/>
      <c r="F1" s="41" t="s">
        <v>395</v>
      </c>
      <c r="G1" s="42" t="s">
        <v>396</v>
      </c>
      <c r="H1" s="42" t="s">
        <v>397</v>
      </c>
      <c r="I1" s="42" t="s">
        <v>398</v>
      </c>
      <c r="J1" s="42" t="s">
        <v>399</v>
      </c>
      <c r="K1" s="42" t="s">
        <v>400</v>
      </c>
      <c r="L1" s="42" t="s">
        <v>216</v>
      </c>
      <c r="M1" s="42" t="s">
        <v>217</v>
      </c>
      <c r="N1" s="42" t="s">
        <v>128</v>
      </c>
      <c r="O1" s="42" t="s">
        <v>218</v>
      </c>
      <c r="P1" s="43" t="s">
        <v>224</v>
      </c>
      <c r="Q1" s="43" t="s">
        <v>223</v>
      </c>
      <c r="R1" s="42" t="s">
        <v>220</v>
      </c>
      <c r="S1" s="42" t="s">
        <v>221</v>
      </c>
      <c r="T1" s="42" t="s">
        <v>217</v>
      </c>
      <c r="U1" s="42" t="s">
        <v>222</v>
      </c>
      <c r="V1" s="42" t="s">
        <v>219</v>
      </c>
      <c r="W1" s="55"/>
      <c r="X1" s="55"/>
      <c r="Y1" s="55"/>
      <c r="Z1" s="55"/>
      <c r="AA1" s="55"/>
    </row>
    <row r="2" spans="1:22" s="57" customFormat="1" ht="149.25" customHeight="1">
      <c r="A2" s="153" t="s">
        <v>225</v>
      </c>
      <c r="B2" s="153" t="s">
        <v>226</v>
      </c>
      <c r="C2" s="153" t="s">
        <v>227</v>
      </c>
      <c r="D2" s="56" t="s">
        <v>228</v>
      </c>
      <c r="E2" s="54" t="s">
        <v>402</v>
      </c>
      <c r="F2" s="54" t="s">
        <v>114</v>
      </c>
      <c r="G2" s="54" t="s">
        <v>63</v>
      </c>
      <c r="H2" s="54" t="s">
        <v>115</v>
      </c>
      <c r="I2" s="54" t="s">
        <v>349</v>
      </c>
      <c r="J2" s="54" t="s">
        <v>116</v>
      </c>
      <c r="K2" s="50" t="s">
        <v>117</v>
      </c>
      <c r="L2" s="50" t="s">
        <v>118</v>
      </c>
      <c r="M2" s="50" t="s">
        <v>119</v>
      </c>
      <c r="N2" s="50" t="s">
        <v>120</v>
      </c>
      <c r="O2" s="50" t="s">
        <v>121</v>
      </c>
      <c r="P2" s="56" t="s">
        <v>124</v>
      </c>
      <c r="Q2" s="53" t="s">
        <v>236</v>
      </c>
      <c r="R2" s="53" t="s">
        <v>350</v>
      </c>
      <c r="S2" s="53" t="s">
        <v>351</v>
      </c>
      <c r="T2" s="58">
        <v>130</v>
      </c>
      <c r="U2" s="50">
        <v>85.6</v>
      </c>
      <c r="V2" s="54" t="s">
        <v>62</v>
      </c>
    </row>
    <row r="3" spans="1:22" s="57" customFormat="1" ht="286.5" customHeight="1">
      <c r="A3" s="153"/>
      <c r="B3" s="153"/>
      <c r="C3" s="153"/>
      <c r="D3" s="56" t="s">
        <v>237</v>
      </c>
      <c r="E3" s="54" t="s">
        <v>240</v>
      </c>
      <c r="F3" s="54" t="s">
        <v>241</v>
      </c>
      <c r="G3" s="54" t="s">
        <v>64</v>
      </c>
      <c r="H3" s="54" t="s">
        <v>42</v>
      </c>
      <c r="I3" s="54" t="s">
        <v>352</v>
      </c>
      <c r="J3" s="54" t="s">
        <v>122</v>
      </c>
      <c r="K3" s="139" t="s">
        <v>238</v>
      </c>
      <c r="L3" s="50">
        <v>2013</v>
      </c>
      <c r="M3" s="139" t="s">
        <v>239</v>
      </c>
      <c r="N3" s="50" t="s">
        <v>123</v>
      </c>
      <c r="O3" s="50" t="s">
        <v>121</v>
      </c>
      <c r="P3" s="56" t="s">
        <v>125</v>
      </c>
      <c r="Q3" s="56" t="s">
        <v>6</v>
      </c>
      <c r="R3" s="53" t="s">
        <v>171</v>
      </c>
      <c r="S3" s="53" t="s">
        <v>172</v>
      </c>
      <c r="T3" s="58" t="s">
        <v>173</v>
      </c>
      <c r="U3" s="50">
        <v>51</v>
      </c>
      <c r="V3" s="54" t="s">
        <v>65</v>
      </c>
    </row>
    <row r="4" spans="1:22" s="57" customFormat="1" ht="126" customHeight="1">
      <c r="A4" s="147" t="s">
        <v>7</v>
      </c>
      <c r="B4" s="147" t="s">
        <v>66</v>
      </c>
      <c r="C4" s="147" t="s">
        <v>9</v>
      </c>
      <c r="D4" s="56" t="s">
        <v>10</v>
      </c>
      <c r="E4" s="54" t="s">
        <v>67</v>
      </c>
      <c r="F4" s="54" t="s">
        <v>11</v>
      </c>
      <c r="G4" s="54" t="s">
        <v>68</v>
      </c>
      <c r="H4" s="54" t="s">
        <v>331</v>
      </c>
      <c r="I4" s="54" t="s">
        <v>174</v>
      </c>
      <c r="J4" s="54" t="s">
        <v>337</v>
      </c>
      <c r="K4" s="59">
        <v>0.003</v>
      </c>
      <c r="L4" s="50">
        <v>2013</v>
      </c>
      <c r="M4" s="60">
        <v>0.63</v>
      </c>
      <c r="N4" s="54" t="s">
        <v>338</v>
      </c>
      <c r="O4" s="54" t="s">
        <v>339</v>
      </c>
      <c r="P4" s="56"/>
      <c r="Q4" s="56" t="s">
        <v>340</v>
      </c>
      <c r="R4" s="53" t="s">
        <v>175</v>
      </c>
      <c r="S4" s="53" t="s">
        <v>332</v>
      </c>
      <c r="T4" s="51" t="s">
        <v>143</v>
      </c>
      <c r="U4" s="50">
        <v>60</v>
      </c>
      <c r="V4" s="54" t="s">
        <v>69</v>
      </c>
    </row>
    <row r="5" spans="1:22" s="56" customFormat="1" ht="107.25" customHeight="1">
      <c r="A5" s="147"/>
      <c r="B5" s="147"/>
      <c r="C5" s="147"/>
      <c r="D5" s="150" t="s">
        <v>341</v>
      </c>
      <c r="E5" s="146" t="s">
        <v>73</v>
      </c>
      <c r="F5" s="148" t="s">
        <v>28</v>
      </c>
      <c r="G5" s="146" t="s">
        <v>70</v>
      </c>
      <c r="H5" s="54" t="s">
        <v>127</v>
      </c>
      <c r="I5" s="54" t="s">
        <v>176</v>
      </c>
      <c r="J5" s="54" t="s">
        <v>142</v>
      </c>
      <c r="K5" s="54">
        <v>0</v>
      </c>
      <c r="L5" s="54">
        <v>2013</v>
      </c>
      <c r="M5" s="61">
        <v>500</v>
      </c>
      <c r="N5" s="54" t="s">
        <v>338</v>
      </c>
      <c r="O5" s="54" t="s">
        <v>339</v>
      </c>
      <c r="R5" s="54" t="s">
        <v>178</v>
      </c>
      <c r="S5" s="53" t="s">
        <v>179</v>
      </c>
      <c r="T5" s="51">
        <v>200</v>
      </c>
      <c r="U5" s="50">
        <v>5</v>
      </c>
      <c r="V5" s="54" t="s">
        <v>71</v>
      </c>
    </row>
    <row r="6" spans="1:22" s="57" customFormat="1" ht="176.25" customHeight="1">
      <c r="A6" s="147"/>
      <c r="B6" s="147"/>
      <c r="C6" s="147"/>
      <c r="D6" s="151"/>
      <c r="E6" s="146"/>
      <c r="F6" s="149"/>
      <c r="G6" s="146"/>
      <c r="H6" s="54" t="s">
        <v>29</v>
      </c>
      <c r="I6" s="54" t="s">
        <v>177</v>
      </c>
      <c r="J6" s="54" t="s">
        <v>30</v>
      </c>
      <c r="K6" s="54">
        <v>43</v>
      </c>
      <c r="L6" s="54">
        <v>2013</v>
      </c>
      <c r="M6" s="54">
        <v>55</v>
      </c>
      <c r="N6" s="54" t="s">
        <v>31</v>
      </c>
      <c r="O6" s="54" t="s">
        <v>121</v>
      </c>
      <c r="P6" s="56" t="s">
        <v>33</v>
      </c>
      <c r="Q6" s="56" t="s">
        <v>32</v>
      </c>
      <c r="R6" s="54" t="s">
        <v>180</v>
      </c>
      <c r="S6" s="54" t="s">
        <v>181</v>
      </c>
      <c r="T6" s="54" t="s">
        <v>129</v>
      </c>
      <c r="U6" s="50">
        <v>5</v>
      </c>
      <c r="V6" s="54" t="s">
        <v>72</v>
      </c>
    </row>
    <row r="7" spans="1:22" s="57" customFormat="1" ht="254.25" customHeight="1">
      <c r="A7" s="147" t="s">
        <v>34</v>
      </c>
      <c r="B7" s="147" t="s">
        <v>35</v>
      </c>
      <c r="C7" s="147" t="s">
        <v>36</v>
      </c>
      <c r="D7" s="56" t="s">
        <v>37</v>
      </c>
      <c r="E7" s="54" t="s">
        <v>74</v>
      </c>
      <c r="F7" s="54" t="s">
        <v>131</v>
      </c>
      <c r="G7" s="54" t="s">
        <v>75</v>
      </c>
      <c r="H7" s="54" t="s">
        <v>335</v>
      </c>
      <c r="I7" s="54" t="s">
        <v>182</v>
      </c>
      <c r="J7" s="54" t="s">
        <v>132</v>
      </c>
      <c r="K7" s="54">
        <v>2489</v>
      </c>
      <c r="L7" s="54">
        <v>2010</v>
      </c>
      <c r="M7" s="52" t="s">
        <v>144</v>
      </c>
      <c r="N7" s="54" t="s">
        <v>133</v>
      </c>
      <c r="O7" s="54" t="s">
        <v>134</v>
      </c>
      <c r="P7" s="56" t="s">
        <v>157</v>
      </c>
      <c r="Q7" s="56" t="s">
        <v>135</v>
      </c>
      <c r="R7" s="53" t="s">
        <v>185</v>
      </c>
      <c r="S7" s="53" t="s">
        <v>183</v>
      </c>
      <c r="T7" s="58" t="s">
        <v>184</v>
      </c>
      <c r="U7" s="50">
        <v>25</v>
      </c>
      <c r="V7" s="54" t="s">
        <v>76</v>
      </c>
    </row>
    <row r="8" spans="1:22" s="57" customFormat="1" ht="330.75" customHeight="1">
      <c r="A8" s="147"/>
      <c r="B8" s="147"/>
      <c r="C8" s="147"/>
      <c r="D8" s="56" t="s">
        <v>136</v>
      </c>
      <c r="E8" s="54" t="s">
        <v>256</v>
      </c>
      <c r="F8" s="54" t="s">
        <v>137</v>
      </c>
      <c r="G8" s="63" t="s">
        <v>257</v>
      </c>
      <c r="H8" s="54" t="s">
        <v>138</v>
      </c>
      <c r="I8" s="54" t="s">
        <v>186</v>
      </c>
      <c r="J8" s="54" t="s">
        <v>139</v>
      </c>
      <c r="K8" s="54">
        <v>16350</v>
      </c>
      <c r="L8" s="54">
        <v>2010</v>
      </c>
      <c r="M8" s="52" t="s">
        <v>145</v>
      </c>
      <c r="N8" s="54" t="s">
        <v>133</v>
      </c>
      <c r="O8" s="54" t="s">
        <v>134</v>
      </c>
      <c r="P8" s="56" t="s">
        <v>329</v>
      </c>
      <c r="Q8" s="56" t="s">
        <v>77</v>
      </c>
      <c r="R8" s="53" t="s">
        <v>187</v>
      </c>
      <c r="S8" s="53" t="s">
        <v>188</v>
      </c>
      <c r="T8" s="58" t="s">
        <v>189</v>
      </c>
      <c r="U8" s="50">
        <v>186</v>
      </c>
      <c r="V8" s="54" t="s">
        <v>258</v>
      </c>
    </row>
    <row r="9" spans="1:22" s="57" customFormat="1" ht="177" customHeight="1">
      <c r="A9" s="147" t="s">
        <v>141</v>
      </c>
      <c r="B9" s="147" t="s">
        <v>98</v>
      </c>
      <c r="C9" s="147" t="s">
        <v>99</v>
      </c>
      <c r="D9" s="146" t="s">
        <v>100</v>
      </c>
      <c r="E9" s="145" t="s">
        <v>259</v>
      </c>
      <c r="F9" s="148" t="s">
        <v>103</v>
      </c>
      <c r="G9" s="54" t="s">
        <v>260</v>
      </c>
      <c r="H9" s="54" t="s">
        <v>104</v>
      </c>
      <c r="I9" s="54" t="s">
        <v>190</v>
      </c>
      <c r="J9" s="50" t="s">
        <v>105</v>
      </c>
      <c r="K9" s="50">
        <v>35.5</v>
      </c>
      <c r="L9" s="50">
        <v>2013</v>
      </c>
      <c r="M9" s="64">
        <v>0</v>
      </c>
      <c r="N9" s="54" t="s">
        <v>106</v>
      </c>
      <c r="O9" s="50" t="s">
        <v>107</v>
      </c>
      <c r="P9" s="145" t="s">
        <v>230</v>
      </c>
      <c r="Q9" s="145" t="s">
        <v>229</v>
      </c>
      <c r="R9" s="54" t="s">
        <v>194</v>
      </c>
      <c r="S9" s="54" t="s">
        <v>43</v>
      </c>
      <c r="T9" s="50" t="s">
        <v>44</v>
      </c>
      <c r="U9" s="50">
        <v>30</v>
      </c>
      <c r="V9" s="54" t="s">
        <v>255</v>
      </c>
    </row>
    <row r="10" spans="1:22" s="57" customFormat="1" ht="81" customHeight="1">
      <c r="A10" s="147"/>
      <c r="B10" s="147"/>
      <c r="C10" s="147"/>
      <c r="D10" s="146"/>
      <c r="E10" s="145"/>
      <c r="F10" s="149"/>
      <c r="G10" s="54" t="s">
        <v>261</v>
      </c>
      <c r="H10" s="54" t="s">
        <v>231</v>
      </c>
      <c r="I10" s="54" t="s">
        <v>191</v>
      </c>
      <c r="J10" s="50" t="s">
        <v>105</v>
      </c>
      <c r="K10" s="50">
        <v>267.1</v>
      </c>
      <c r="L10" s="50">
        <v>2012</v>
      </c>
      <c r="M10" s="64">
        <v>298.5</v>
      </c>
      <c r="N10" s="54" t="s">
        <v>232</v>
      </c>
      <c r="O10" s="50" t="s">
        <v>107</v>
      </c>
      <c r="P10" s="145"/>
      <c r="Q10" s="145"/>
      <c r="R10" s="54" t="s">
        <v>192</v>
      </c>
      <c r="S10" s="54" t="s">
        <v>45</v>
      </c>
      <c r="T10" s="50" t="s">
        <v>46</v>
      </c>
      <c r="U10" s="65">
        <v>9</v>
      </c>
      <c r="V10" s="54" t="s">
        <v>233</v>
      </c>
    </row>
    <row r="11" spans="1:22" s="57" customFormat="1" ht="120" customHeight="1">
      <c r="A11" s="147"/>
      <c r="B11" s="147"/>
      <c r="C11" s="147"/>
      <c r="D11" s="50" t="s">
        <v>234</v>
      </c>
      <c r="E11" s="54" t="s">
        <v>262</v>
      </c>
      <c r="F11" s="54" t="s">
        <v>235</v>
      </c>
      <c r="G11" s="54" t="s">
        <v>264</v>
      </c>
      <c r="H11" s="54" t="s">
        <v>263</v>
      </c>
      <c r="I11" s="54" t="s">
        <v>193</v>
      </c>
      <c r="J11" s="50" t="s">
        <v>105</v>
      </c>
      <c r="K11" s="50">
        <v>218.3</v>
      </c>
      <c r="L11" s="50">
        <v>2013</v>
      </c>
      <c r="M11" s="64">
        <v>242.1</v>
      </c>
      <c r="N11" s="54" t="s">
        <v>106</v>
      </c>
      <c r="O11" s="50" t="s">
        <v>121</v>
      </c>
      <c r="P11" s="56" t="s">
        <v>166</v>
      </c>
      <c r="Q11" s="56" t="s">
        <v>165</v>
      </c>
      <c r="R11" s="54" t="s">
        <v>195</v>
      </c>
      <c r="S11" s="54" t="s">
        <v>47</v>
      </c>
      <c r="T11" s="67" t="s">
        <v>48</v>
      </c>
      <c r="U11" s="50">
        <v>69</v>
      </c>
      <c r="V11" s="54" t="s">
        <v>265</v>
      </c>
    </row>
    <row r="12" spans="1:22" s="57" customFormat="1" ht="240" customHeight="1">
      <c r="A12" s="147"/>
      <c r="B12" s="147"/>
      <c r="C12" s="147"/>
      <c r="D12" s="50" t="s">
        <v>167</v>
      </c>
      <c r="E12" s="54" t="s">
        <v>266</v>
      </c>
      <c r="F12" s="54" t="s">
        <v>168</v>
      </c>
      <c r="G12" s="54" t="s">
        <v>268</v>
      </c>
      <c r="H12" s="54" t="s">
        <v>169</v>
      </c>
      <c r="I12" s="54" t="s">
        <v>411</v>
      </c>
      <c r="J12" s="54" t="s">
        <v>412</v>
      </c>
      <c r="K12" s="54" t="s">
        <v>170</v>
      </c>
      <c r="L12" s="50">
        <v>2012</v>
      </c>
      <c r="M12" s="54" t="s">
        <v>242</v>
      </c>
      <c r="N12" s="50" t="s">
        <v>243</v>
      </c>
      <c r="O12" s="50" t="s">
        <v>121</v>
      </c>
      <c r="P12" s="56" t="s">
        <v>247</v>
      </c>
      <c r="Q12" s="56" t="s">
        <v>246</v>
      </c>
      <c r="R12" s="53" t="s">
        <v>413</v>
      </c>
      <c r="S12" s="53" t="s">
        <v>244</v>
      </c>
      <c r="T12" s="58" t="s">
        <v>245</v>
      </c>
      <c r="U12" s="50">
        <v>28</v>
      </c>
      <c r="V12" s="54" t="s">
        <v>267</v>
      </c>
    </row>
    <row r="13" spans="1:22" s="57" customFormat="1" ht="125.25" customHeight="1">
      <c r="A13" s="147" t="s">
        <v>248</v>
      </c>
      <c r="B13" s="147" t="s">
        <v>269</v>
      </c>
      <c r="C13" s="50" t="s">
        <v>250</v>
      </c>
      <c r="D13" s="56" t="s">
        <v>251</v>
      </c>
      <c r="E13" s="54" t="s">
        <v>270</v>
      </c>
      <c r="F13" s="54" t="s">
        <v>252</v>
      </c>
      <c r="G13" s="54" t="s">
        <v>271</v>
      </c>
      <c r="H13" s="54" t="s">
        <v>456</v>
      </c>
      <c r="I13" s="54" t="s">
        <v>414</v>
      </c>
      <c r="J13" s="54" t="s">
        <v>415</v>
      </c>
      <c r="K13" s="50">
        <v>35</v>
      </c>
      <c r="L13" s="54">
        <v>2014</v>
      </c>
      <c r="M13" s="50">
        <v>20</v>
      </c>
      <c r="N13" s="54" t="s">
        <v>126</v>
      </c>
      <c r="O13" s="50" t="s">
        <v>121</v>
      </c>
      <c r="P13" s="56" t="s">
        <v>461</v>
      </c>
      <c r="Q13" s="56" t="s">
        <v>452</v>
      </c>
      <c r="R13" s="54" t="s">
        <v>416</v>
      </c>
      <c r="S13" s="54" t="s">
        <v>462</v>
      </c>
      <c r="T13" s="50">
        <v>7</v>
      </c>
      <c r="U13" s="50">
        <v>5.99</v>
      </c>
      <c r="V13" s="54" t="s">
        <v>272</v>
      </c>
    </row>
    <row r="14" spans="1:22" s="57" customFormat="1" ht="112.5" customHeight="1">
      <c r="A14" s="147"/>
      <c r="B14" s="147"/>
      <c r="C14" s="146" t="s">
        <v>17</v>
      </c>
      <c r="D14" s="56" t="s">
        <v>18</v>
      </c>
      <c r="E14" s="54" t="s">
        <v>275</v>
      </c>
      <c r="F14" s="54" t="s">
        <v>19</v>
      </c>
      <c r="G14" s="54" t="s">
        <v>273</v>
      </c>
      <c r="H14" s="54" t="s">
        <v>20</v>
      </c>
      <c r="I14" s="54" t="s">
        <v>417</v>
      </c>
      <c r="J14" s="54" t="s">
        <v>21</v>
      </c>
      <c r="K14" s="66">
        <v>432116</v>
      </c>
      <c r="L14" s="54">
        <v>2011</v>
      </c>
      <c r="M14" s="66">
        <v>407000</v>
      </c>
      <c r="N14" s="54" t="s">
        <v>22</v>
      </c>
      <c r="O14" s="50" t="s">
        <v>121</v>
      </c>
      <c r="P14" s="56" t="s">
        <v>26</v>
      </c>
      <c r="Q14" s="56" t="s">
        <v>25</v>
      </c>
      <c r="R14" s="54" t="s">
        <v>418</v>
      </c>
      <c r="S14" s="54" t="s">
        <v>23</v>
      </c>
      <c r="T14" s="67" t="s">
        <v>24</v>
      </c>
      <c r="U14" s="50">
        <v>37</v>
      </c>
      <c r="V14" s="54" t="s">
        <v>274</v>
      </c>
    </row>
    <row r="15" spans="1:22" s="57" customFormat="1" ht="188.25" customHeight="1">
      <c r="A15" s="147"/>
      <c r="B15" s="147"/>
      <c r="C15" s="146"/>
      <c r="D15" s="56" t="s">
        <v>27</v>
      </c>
      <c r="E15" s="54" t="s">
        <v>276</v>
      </c>
      <c r="F15" s="54" t="s">
        <v>162</v>
      </c>
      <c r="G15" s="54" t="s">
        <v>278</v>
      </c>
      <c r="H15" s="54" t="s">
        <v>277</v>
      </c>
      <c r="I15" s="54" t="s">
        <v>419</v>
      </c>
      <c r="J15" s="54" t="s">
        <v>30</v>
      </c>
      <c r="K15" s="54">
        <v>42</v>
      </c>
      <c r="L15" s="54">
        <v>2013</v>
      </c>
      <c r="M15" s="67">
        <v>74</v>
      </c>
      <c r="N15" s="54" t="s">
        <v>163</v>
      </c>
      <c r="O15" s="50" t="s">
        <v>121</v>
      </c>
      <c r="P15" s="56" t="s">
        <v>356</v>
      </c>
      <c r="Q15" s="56" t="s">
        <v>355</v>
      </c>
      <c r="R15" s="53" t="s">
        <v>420</v>
      </c>
      <c r="S15" s="53" t="s">
        <v>421</v>
      </c>
      <c r="T15" s="51" t="s">
        <v>164</v>
      </c>
      <c r="U15" s="50">
        <v>77</v>
      </c>
      <c r="V15" s="54" t="s">
        <v>279</v>
      </c>
    </row>
    <row r="16" spans="1:22" s="57" customFormat="1" ht="119.25" customHeight="1">
      <c r="A16" s="147"/>
      <c r="B16" s="147"/>
      <c r="C16" s="146"/>
      <c r="D16" s="56" t="s">
        <v>357</v>
      </c>
      <c r="E16" s="54" t="s">
        <v>280</v>
      </c>
      <c r="F16" s="54" t="s">
        <v>358</v>
      </c>
      <c r="G16" s="54" t="s">
        <v>281</v>
      </c>
      <c r="H16" s="54" t="s">
        <v>359</v>
      </c>
      <c r="I16" s="136" t="s">
        <v>422</v>
      </c>
      <c r="J16" s="50" t="s">
        <v>30</v>
      </c>
      <c r="K16" s="68">
        <f>7/66*100</f>
        <v>10.606060606060606</v>
      </c>
      <c r="L16" s="50">
        <v>2014</v>
      </c>
      <c r="M16" s="69">
        <f>18*100/66</f>
        <v>27.272727272727273</v>
      </c>
      <c r="N16" s="54" t="s">
        <v>31</v>
      </c>
      <c r="O16" s="50" t="s">
        <v>121</v>
      </c>
      <c r="P16" s="56" t="s">
        <v>336</v>
      </c>
      <c r="Q16" s="56" t="s">
        <v>196</v>
      </c>
      <c r="R16" s="54" t="s">
        <v>423</v>
      </c>
      <c r="S16" s="54" t="s">
        <v>97</v>
      </c>
      <c r="T16" s="50" t="s">
        <v>12</v>
      </c>
      <c r="U16" s="50">
        <v>33</v>
      </c>
      <c r="V16" s="54" t="s">
        <v>282</v>
      </c>
    </row>
    <row r="17" spans="1:22" s="57" customFormat="1" ht="143.25" customHeight="1">
      <c r="A17" s="147"/>
      <c r="B17" s="147"/>
      <c r="C17" s="146"/>
      <c r="D17" s="56" t="s">
        <v>197</v>
      </c>
      <c r="E17" s="54" t="s">
        <v>283</v>
      </c>
      <c r="F17" s="54" t="s">
        <v>198</v>
      </c>
      <c r="G17" s="54" t="s">
        <v>284</v>
      </c>
      <c r="H17" s="54" t="s">
        <v>146</v>
      </c>
      <c r="I17" s="56" t="s">
        <v>424</v>
      </c>
      <c r="J17" s="50" t="s">
        <v>30</v>
      </c>
      <c r="K17" s="50">
        <v>19</v>
      </c>
      <c r="L17" s="50">
        <v>2013</v>
      </c>
      <c r="M17" s="50">
        <v>60</v>
      </c>
      <c r="N17" s="54" t="s">
        <v>126</v>
      </c>
      <c r="O17" s="50" t="s">
        <v>121</v>
      </c>
      <c r="P17" s="56" t="s">
        <v>316</v>
      </c>
      <c r="Q17" s="56" t="s">
        <v>254</v>
      </c>
      <c r="R17" s="56" t="s">
        <v>425</v>
      </c>
      <c r="S17" s="56" t="s">
        <v>360</v>
      </c>
      <c r="T17" s="50">
        <v>10</v>
      </c>
      <c r="U17" s="50">
        <v>4</v>
      </c>
      <c r="V17" s="54" t="s">
        <v>285</v>
      </c>
    </row>
    <row r="18" spans="1:22" s="57" customFormat="1" ht="201" customHeight="1">
      <c r="A18" s="42" t="s">
        <v>317</v>
      </c>
      <c r="B18" s="42" t="s">
        <v>286</v>
      </c>
      <c r="C18" s="56" t="s">
        <v>319</v>
      </c>
      <c r="D18" s="56" t="s">
        <v>320</v>
      </c>
      <c r="E18" s="56" t="s">
        <v>287</v>
      </c>
      <c r="F18" s="70" t="s">
        <v>321</v>
      </c>
      <c r="G18" s="54" t="s">
        <v>289</v>
      </c>
      <c r="H18" s="54" t="s">
        <v>288</v>
      </c>
      <c r="I18" s="54" t="s">
        <v>426</v>
      </c>
      <c r="J18" s="54" t="s">
        <v>322</v>
      </c>
      <c r="K18" s="66">
        <v>30</v>
      </c>
      <c r="L18" s="54">
        <v>2013</v>
      </c>
      <c r="M18" s="66">
        <v>0</v>
      </c>
      <c r="N18" s="54" t="s">
        <v>31</v>
      </c>
      <c r="O18" s="50" t="s">
        <v>121</v>
      </c>
      <c r="P18" s="54" t="s">
        <v>199</v>
      </c>
      <c r="Q18" s="54" t="s">
        <v>325</v>
      </c>
      <c r="R18" s="53" t="s">
        <v>427</v>
      </c>
      <c r="S18" s="53" t="s">
        <v>323</v>
      </c>
      <c r="T18" s="58" t="s">
        <v>324</v>
      </c>
      <c r="U18" s="50">
        <v>167</v>
      </c>
      <c r="V18" s="54" t="s">
        <v>290</v>
      </c>
    </row>
    <row r="19" spans="1:22" s="57" customFormat="1" ht="95.25" customHeight="1">
      <c r="A19" s="147" t="s">
        <v>468</v>
      </c>
      <c r="B19" s="147" t="s">
        <v>0</v>
      </c>
      <c r="C19" s="146" t="s">
        <v>1</v>
      </c>
      <c r="D19" s="146" t="s">
        <v>2</v>
      </c>
      <c r="E19" s="145" t="s">
        <v>291</v>
      </c>
      <c r="F19" s="70"/>
      <c r="G19" s="154" t="s">
        <v>292</v>
      </c>
      <c r="H19" s="155" t="s">
        <v>293</v>
      </c>
      <c r="I19" s="71" t="s">
        <v>428</v>
      </c>
      <c r="J19" s="47" t="s">
        <v>30</v>
      </c>
      <c r="K19" s="72">
        <v>0.034</v>
      </c>
      <c r="L19" s="48">
        <v>2014</v>
      </c>
      <c r="M19" s="72">
        <v>0.044</v>
      </c>
      <c r="N19" s="47" t="s">
        <v>140</v>
      </c>
      <c r="O19" s="56" t="s">
        <v>121</v>
      </c>
      <c r="P19" s="145" t="s">
        <v>5</v>
      </c>
      <c r="Q19" s="145" t="s">
        <v>4</v>
      </c>
      <c r="R19" s="49" t="s">
        <v>430</v>
      </c>
      <c r="S19" s="54" t="s">
        <v>3</v>
      </c>
      <c r="T19" s="50">
        <v>200</v>
      </c>
      <c r="U19" s="146">
        <v>10</v>
      </c>
      <c r="V19" s="54" t="s">
        <v>294</v>
      </c>
    </row>
    <row r="20" spans="1:22" s="57" customFormat="1" ht="116.25" customHeight="1">
      <c r="A20" s="147"/>
      <c r="B20" s="147"/>
      <c r="C20" s="146"/>
      <c r="D20" s="146"/>
      <c r="E20" s="145"/>
      <c r="F20" s="53" t="s">
        <v>154</v>
      </c>
      <c r="G20" s="154"/>
      <c r="H20" s="156"/>
      <c r="I20" s="73" t="s">
        <v>429</v>
      </c>
      <c r="J20" s="50" t="s">
        <v>30</v>
      </c>
      <c r="K20" s="72">
        <v>0.74</v>
      </c>
      <c r="L20" s="50">
        <v>2013</v>
      </c>
      <c r="M20" s="72">
        <v>0.8</v>
      </c>
      <c r="N20" s="47" t="s">
        <v>140</v>
      </c>
      <c r="O20" s="56" t="s">
        <v>121</v>
      </c>
      <c r="P20" s="145"/>
      <c r="Q20" s="145"/>
      <c r="R20" s="49" t="s">
        <v>431</v>
      </c>
      <c r="S20" s="54" t="s">
        <v>155</v>
      </c>
      <c r="T20" s="50">
        <v>20000</v>
      </c>
      <c r="U20" s="146"/>
      <c r="V20" s="54" t="s">
        <v>295</v>
      </c>
    </row>
    <row r="21" spans="1:22" s="57" customFormat="1" ht="104.25" customHeight="1">
      <c r="A21" s="147"/>
      <c r="B21" s="147"/>
      <c r="C21" s="146"/>
      <c r="D21" s="146" t="s">
        <v>156</v>
      </c>
      <c r="E21" s="145" t="s">
        <v>296</v>
      </c>
      <c r="F21" s="145" t="s">
        <v>158</v>
      </c>
      <c r="G21" s="145" t="s">
        <v>297</v>
      </c>
      <c r="H21" s="145" t="s">
        <v>159</v>
      </c>
      <c r="I21" s="56" t="s">
        <v>432</v>
      </c>
      <c r="J21" s="146" t="s">
        <v>30</v>
      </c>
      <c r="K21" s="72">
        <v>0.086</v>
      </c>
      <c r="L21" s="50">
        <v>2013</v>
      </c>
      <c r="M21" s="72">
        <v>0.148</v>
      </c>
      <c r="N21" s="54" t="s">
        <v>31</v>
      </c>
      <c r="O21" s="56" t="s">
        <v>121</v>
      </c>
      <c r="P21" s="145" t="s">
        <v>160</v>
      </c>
      <c r="Q21" s="145" t="s">
        <v>333</v>
      </c>
      <c r="R21" s="53" t="s">
        <v>434</v>
      </c>
      <c r="S21" s="53" t="s">
        <v>155</v>
      </c>
      <c r="T21" s="51">
        <v>20000</v>
      </c>
      <c r="U21" s="146">
        <v>40</v>
      </c>
      <c r="V21" s="54" t="s">
        <v>298</v>
      </c>
    </row>
    <row r="22" spans="1:22" s="57" customFormat="1" ht="199.5" customHeight="1">
      <c r="A22" s="147"/>
      <c r="B22" s="147"/>
      <c r="C22" s="146"/>
      <c r="D22" s="146"/>
      <c r="E22" s="145"/>
      <c r="F22" s="145"/>
      <c r="G22" s="145"/>
      <c r="H22" s="145"/>
      <c r="I22" s="56" t="s">
        <v>433</v>
      </c>
      <c r="J22" s="146"/>
      <c r="K22" s="59">
        <f>28427/90648</f>
        <v>0.313597652457859</v>
      </c>
      <c r="L22" s="54">
        <v>2013</v>
      </c>
      <c r="M22" s="59">
        <f>56854/90648</f>
        <v>0.627195304915718</v>
      </c>
      <c r="N22" s="54" t="s">
        <v>161</v>
      </c>
      <c r="O22" s="56" t="s">
        <v>121</v>
      </c>
      <c r="P22" s="145"/>
      <c r="Q22" s="145"/>
      <c r="R22" s="54" t="s">
        <v>435</v>
      </c>
      <c r="S22" s="54" t="s">
        <v>342</v>
      </c>
      <c r="T22" s="50">
        <v>30</v>
      </c>
      <c r="U22" s="146"/>
      <c r="V22" s="54" t="s">
        <v>299</v>
      </c>
    </row>
    <row r="23" spans="1:22" s="57" customFormat="1" ht="54.75" customHeight="1">
      <c r="A23" s="147"/>
      <c r="B23" s="147"/>
      <c r="C23" s="146" t="s">
        <v>343</v>
      </c>
      <c r="D23" s="146" t="s">
        <v>344</v>
      </c>
      <c r="E23" s="145" t="s">
        <v>300</v>
      </c>
      <c r="F23" s="145" t="s">
        <v>345</v>
      </c>
      <c r="G23" s="145" t="s">
        <v>301</v>
      </c>
      <c r="H23" s="145" t="s">
        <v>346</v>
      </c>
      <c r="I23" s="145" t="s">
        <v>436</v>
      </c>
      <c r="J23" s="146" t="s">
        <v>347</v>
      </c>
      <c r="K23" s="160">
        <v>108770</v>
      </c>
      <c r="L23" s="146">
        <v>2013</v>
      </c>
      <c r="M23" s="160">
        <v>115770</v>
      </c>
      <c r="N23" s="146" t="s">
        <v>348</v>
      </c>
      <c r="O23" s="145" t="s">
        <v>121</v>
      </c>
      <c r="P23" s="145" t="s">
        <v>50</v>
      </c>
      <c r="Q23" s="145" t="s">
        <v>49</v>
      </c>
      <c r="R23" s="157" t="s">
        <v>437</v>
      </c>
      <c r="S23" s="157" t="s">
        <v>438</v>
      </c>
      <c r="T23" s="159" t="s">
        <v>354</v>
      </c>
      <c r="U23" s="146">
        <v>64</v>
      </c>
      <c r="V23" s="54" t="s">
        <v>302</v>
      </c>
    </row>
    <row r="24" spans="1:22" s="57" customFormat="1" ht="69" customHeight="1">
      <c r="A24" s="147"/>
      <c r="B24" s="147"/>
      <c r="C24" s="146"/>
      <c r="D24" s="146"/>
      <c r="E24" s="145"/>
      <c r="F24" s="145"/>
      <c r="G24" s="145"/>
      <c r="H24" s="145"/>
      <c r="I24" s="145"/>
      <c r="J24" s="146"/>
      <c r="K24" s="146"/>
      <c r="L24" s="146"/>
      <c r="M24" s="146"/>
      <c r="N24" s="146"/>
      <c r="O24" s="145"/>
      <c r="P24" s="145"/>
      <c r="Q24" s="145"/>
      <c r="R24" s="157"/>
      <c r="S24" s="157"/>
      <c r="T24" s="159"/>
      <c r="U24" s="146"/>
      <c r="V24" s="54" t="s">
        <v>303</v>
      </c>
    </row>
    <row r="25" spans="1:22" s="57" customFormat="1" ht="117.75" customHeight="1">
      <c r="A25" s="153" t="s">
        <v>406</v>
      </c>
      <c r="B25" s="153" t="s">
        <v>455</v>
      </c>
      <c r="C25" s="74" t="s">
        <v>36</v>
      </c>
      <c r="D25" s="62" t="s">
        <v>136</v>
      </c>
      <c r="E25" s="75" t="s">
        <v>256</v>
      </c>
      <c r="F25" s="75" t="s">
        <v>403</v>
      </c>
      <c r="G25" s="54" t="s">
        <v>304</v>
      </c>
      <c r="H25" s="54" t="s">
        <v>306</v>
      </c>
      <c r="I25" s="54" t="s">
        <v>439</v>
      </c>
      <c r="J25" s="54" t="s">
        <v>410</v>
      </c>
      <c r="K25" s="67">
        <v>278487000</v>
      </c>
      <c r="L25" s="50">
        <v>2010</v>
      </c>
      <c r="M25" s="52" t="s">
        <v>334</v>
      </c>
      <c r="N25" s="50" t="s">
        <v>454</v>
      </c>
      <c r="O25" s="54" t="s">
        <v>121</v>
      </c>
      <c r="P25" s="54"/>
      <c r="Q25" s="54"/>
      <c r="R25" s="76" t="s">
        <v>440</v>
      </c>
      <c r="S25" s="76" t="s">
        <v>404</v>
      </c>
      <c r="T25" s="58" t="s">
        <v>441</v>
      </c>
      <c r="U25" s="74">
        <v>94</v>
      </c>
      <c r="V25" s="75" t="s">
        <v>305</v>
      </c>
    </row>
    <row r="26" spans="1:22" s="57" customFormat="1" ht="131.25" customHeight="1">
      <c r="A26" s="153"/>
      <c r="B26" s="153"/>
      <c r="C26" s="50" t="s">
        <v>250</v>
      </c>
      <c r="D26" s="56" t="s">
        <v>251</v>
      </c>
      <c r="E26" s="54" t="s">
        <v>307</v>
      </c>
      <c r="F26" s="54" t="s">
        <v>252</v>
      </c>
      <c r="G26" s="54" t="s">
        <v>308</v>
      </c>
      <c r="H26" s="54" t="s">
        <v>253</v>
      </c>
      <c r="I26" s="54" t="s">
        <v>442</v>
      </c>
      <c r="J26" s="54" t="s">
        <v>30</v>
      </c>
      <c r="K26" s="77">
        <v>0.0543</v>
      </c>
      <c r="L26" s="54">
        <v>2013</v>
      </c>
      <c r="M26" s="77">
        <v>0.72</v>
      </c>
      <c r="N26" s="54" t="s">
        <v>126</v>
      </c>
      <c r="O26" s="50" t="s">
        <v>121</v>
      </c>
      <c r="P26" s="56" t="s">
        <v>16</v>
      </c>
      <c r="Q26" s="56" t="s">
        <v>15</v>
      </c>
      <c r="R26" s="54" t="s">
        <v>443</v>
      </c>
      <c r="S26" s="54" t="s">
        <v>13</v>
      </c>
      <c r="T26" s="50" t="s">
        <v>14</v>
      </c>
      <c r="U26" s="50">
        <v>28</v>
      </c>
      <c r="V26" s="54" t="s">
        <v>309</v>
      </c>
    </row>
    <row r="27" spans="1:22" s="57" customFormat="1" ht="141.75" customHeight="1">
      <c r="A27" s="153"/>
      <c r="B27" s="153"/>
      <c r="C27" s="163" t="s">
        <v>405</v>
      </c>
      <c r="D27" s="163" t="s">
        <v>320</v>
      </c>
      <c r="E27" s="162" t="s">
        <v>310</v>
      </c>
      <c r="F27" s="70"/>
      <c r="G27" s="54" t="s">
        <v>311</v>
      </c>
      <c r="H27" s="54" t="s">
        <v>200</v>
      </c>
      <c r="I27" s="54" t="s">
        <v>444</v>
      </c>
      <c r="J27" s="54" t="s">
        <v>201</v>
      </c>
      <c r="K27" s="66">
        <v>221420</v>
      </c>
      <c r="L27" s="54">
        <v>2012</v>
      </c>
      <c r="M27" s="54" t="s">
        <v>202</v>
      </c>
      <c r="N27" s="54" t="s">
        <v>203</v>
      </c>
      <c r="O27" s="54" t="s">
        <v>121</v>
      </c>
      <c r="P27" s="54"/>
      <c r="Q27" s="54"/>
      <c r="R27" s="54" t="s">
        <v>130</v>
      </c>
      <c r="S27" s="54" t="s">
        <v>204</v>
      </c>
      <c r="T27" s="50">
        <v>7.4</v>
      </c>
      <c r="U27" s="50">
        <v>33</v>
      </c>
      <c r="V27" s="54" t="s">
        <v>313</v>
      </c>
    </row>
    <row r="28" spans="1:22" s="57" customFormat="1" ht="174.75" customHeight="1">
      <c r="A28" s="153"/>
      <c r="B28" s="153"/>
      <c r="C28" s="163"/>
      <c r="D28" s="163"/>
      <c r="E28" s="162"/>
      <c r="F28" s="70"/>
      <c r="G28" s="54" t="s">
        <v>312</v>
      </c>
      <c r="H28" s="140" t="s">
        <v>39</v>
      </c>
      <c r="I28" s="54" t="s">
        <v>445</v>
      </c>
      <c r="J28" s="54" t="s">
        <v>205</v>
      </c>
      <c r="K28" s="54" t="s">
        <v>206</v>
      </c>
      <c r="L28" s="54">
        <v>2012</v>
      </c>
      <c r="M28" s="54" t="s">
        <v>207</v>
      </c>
      <c r="N28" s="54" t="s">
        <v>208</v>
      </c>
      <c r="O28" s="56" t="s">
        <v>121</v>
      </c>
      <c r="P28" s="54"/>
      <c r="Q28" s="54"/>
      <c r="R28" s="137" t="s">
        <v>446</v>
      </c>
      <c r="S28" s="54" t="s">
        <v>41</v>
      </c>
      <c r="T28" s="96" t="s">
        <v>40</v>
      </c>
      <c r="U28" s="50">
        <v>58</v>
      </c>
      <c r="V28" s="54" t="s">
        <v>314</v>
      </c>
    </row>
    <row r="29" spans="1:27" ht="150.75" customHeight="1">
      <c r="A29" s="153" t="s">
        <v>51</v>
      </c>
      <c r="B29" s="161" t="s">
        <v>52</v>
      </c>
      <c r="C29" s="62"/>
      <c r="D29" s="62"/>
      <c r="E29" s="75"/>
      <c r="F29" s="75"/>
      <c r="G29" s="54" t="s">
        <v>53</v>
      </c>
      <c r="H29" s="54" t="s">
        <v>315</v>
      </c>
      <c r="I29" s="54" t="s">
        <v>447</v>
      </c>
      <c r="J29" s="54" t="s">
        <v>448</v>
      </c>
      <c r="K29" s="54">
        <v>120</v>
      </c>
      <c r="L29" s="54">
        <v>2013</v>
      </c>
      <c r="M29" s="54">
        <v>90</v>
      </c>
      <c r="N29" s="54" t="s">
        <v>54</v>
      </c>
      <c r="O29" s="54"/>
      <c r="P29" s="56"/>
      <c r="Q29" s="56"/>
      <c r="R29" s="54" t="s">
        <v>450</v>
      </c>
      <c r="S29" s="54" t="s">
        <v>55</v>
      </c>
      <c r="T29" s="54">
        <v>60</v>
      </c>
      <c r="U29" s="158">
        <v>24.000061</v>
      </c>
      <c r="V29" s="54"/>
      <c r="W29" s="55"/>
      <c r="X29" s="55"/>
      <c r="Y29" s="55"/>
      <c r="Z29" s="55"/>
      <c r="AA29" s="55"/>
    </row>
    <row r="30" spans="1:27" ht="157.5" customHeight="1">
      <c r="A30" s="153"/>
      <c r="B30" s="161"/>
      <c r="C30" s="62"/>
      <c r="D30" s="62"/>
      <c r="E30" s="75"/>
      <c r="F30" s="75"/>
      <c r="G30" s="78" t="s">
        <v>56</v>
      </c>
      <c r="H30" s="79" t="s">
        <v>57</v>
      </c>
      <c r="I30" s="54" t="s">
        <v>449</v>
      </c>
      <c r="J30" s="50" t="s">
        <v>58</v>
      </c>
      <c r="K30" s="80">
        <v>25000</v>
      </c>
      <c r="L30" s="50">
        <v>2013</v>
      </c>
      <c r="M30" s="81">
        <v>30000</v>
      </c>
      <c r="N30" s="54" t="s">
        <v>59</v>
      </c>
      <c r="O30" s="54" t="s">
        <v>60</v>
      </c>
      <c r="P30" s="56"/>
      <c r="Q30" s="56"/>
      <c r="R30" s="54" t="s">
        <v>451</v>
      </c>
      <c r="S30" s="54" t="s">
        <v>61</v>
      </c>
      <c r="T30" s="54">
        <v>30</v>
      </c>
      <c r="U30" s="158"/>
      <c r="V30" s="54"/>
      <c r="W30" s="55"/>
      <c r="X30" s="55"/>
      <c r="Y30" s="55"/>
      <c r="Z30" s="55"/>
      <c r="AA30" s="55"/>
    </row>
    <row r="31" spans="8:27" ht="12.75" customHeight="1">
      <c r="H31" s="12"/>
      <c r="W31" s="55"/>
      <c r="X31" s="55"/>
      <c r="Y31" s="55"/>
      <c r="Z31" s="55"/>
      <c r="AA31" s="55"/>
    </row>
    <row r="32" spans="8:27" ht="12.75" customHeight="1">
      <c r="H32" s="14"/>
      <c r="U32" s="84"/>
      <c r="W32" s="55"/>
      <c r="X32" s="55"/>
      <c r="Y32" s="55"/>
      <c r="Z32" s="55"/>
      <c r="AA32" s="55"/>
    </row>
    <row r="33" spans="8:27" ht="12.75" customHeight="1">
      <c r="H33" s="14"/>
      <c r="W33" s="55"/>
      <c r="X33" s="55"/>
      <c r="Y33" s="55"/>
      <c r="Z33" s="55"/>
      <c r="AA33" s="55"/>
    </row>
    <row r="34" spans="8:27" ht="12.75" customHeight="1">
      <c r="H34" s="15"/>
      <c r="W34" s="55"/>
      <c r="X34" s="55"/>
      <c r="Y34" s="55"/>
      <c r="Z34" s="55"/>
      <c r="AA34" s="55"/>
    </row>
    <row r="35" spans="23:27" ht="12.75" customHeight="1">
      <c r="W35" s="55"/>
      <c r="X35" s="55"/>
      <c r="Y35" s="55"/>
      <c r="Z35" s="55"/>
      <c r="AA35" s="55"/>
    </row>
    <row r="38" spans="21:27" ht="33.75" customHeight="1">
      <c r="U38" s="13">
        <f>U2+U3+U4+U6+U7+U8+U9+U10+U11+U12</f>
        <v>548.6</v>
      </c>
      <c r="W38" s="55"/>
      <c r="X38" s="55"/>
      <c r="Y38" s="55"/>
      <c r="Z38" s="55"/>
      <c r="AA38" s="55"/>
    </row>
    <row r="40" spans="21:27" ht="32.25" customHeight="1">
      <c r="U40" s="13" t="e">
        <f>U23+U21+U19+#REF!+#REF!+U18+U17+U16+U15+U14+U13</f>
        <v>#REF!</v>
      </c>
      <c r="W40" s="55"/>
      <c r="X40" s="55"/>
      <c r="Y40" s="55"/>
      <c r="Z40" s="55"/>
      <c r="AA40" s="55"/>
    </row>
  </sheetData>
  <sheetProtection password="DE9D" sheet="1"/>
  <mergeCells count="72">
    <mergeCell ref="F21:F22"/>
    <mergeCell ref="G21:G22"/>
    <mergeCell ref="A19:A24"/>
    <mergeCell ref="E27:E28"/>
    <mergeCell ref="A25:A28"/>
    <mergeCell ref="B25:B28"/>
    <mergeCell ref="C27:C28"/>
    <mergeCell ref="D27:D28"/>
    <mergeCell ref="C23:C24"/>
    <mergeCell ref="D23:D24"/>
    <mergeCell ref="A29:A30"/>
    <mergeCell ref="B29:B30"/>
    <mergeCell ref="E23:E24"/>
    <mergeCell ref="F23:F24"/>
    <mergeCell ref="B19:B24"/>
    <mergeCell ref="C19:C22"/>
    <mergeCell ref="D19:D20"/>
    <mergeCell ref="E19:E20"/>
    <mergeCell ref="D21:D22"/>
    <mergeCell ref="E21:E22"/>
    <mergeCell ref="U29:U30"/>
    <mergeCell ref="T23:T24"/>
    <mergeCell ref="U23:U24"/>
    <mergeCell ref="J23:J24"/>
    <mergeCell ref="K23:K24"/>
    <mergeCell ref="L23:L24"/>
    <mergeCell ref="M23:M24"/>
    <mergeCell ref="Q23:Q24"/>
    <mergeCell ref="S23:S24"/>
    <mergeCell ref="N23:N24"/>
    <mergeCell ref="O23:O24"/>
    <mergeCell ref="R23:R24"/>
    <mergeCell ref="G23:G24"/>
    <mergeCell ref="H23:H24"/>
    <mergeCell ref="I23:I24"/>
    <mergeCell ref="P23:P24"/>
    <mergeCell ref="H21:H22"/>
    <mergeCell ref="J21:J22"/>
    <mergeCell ref="G19:G20"/>
    <mergeCell ref="U19:U20"/>
    <mergeCell ref="Q19:Q20"/>
    <mergeCell ref="P19:P20"/>
    <mergeCell ref="U21:U22"/>
    <mergeCell ref="Q21:Q22"/>
    <mergeCell ref="P21:P22"/>
    <mergeCell ref="H19:H20"/>
    <mergeCell ref="A13:A17"/>
    <mergeCell ref="B13:B17"/>
    <mergeCell ref="C14:C17"/>
    <mergeCell ref="A9:A12"/>
    <mergeCell ref="B9:B12"/>
    <mergeCell ref="C9:C12"/>
    <mergeCell ref="A7:A8"/>
    <mergeCell ref="B7:B8"/>
    <mergeCell ref="A1:B1"/>
    <mergeCell ref="D1:E1"/>
    <mergeCell ref="A2:A3"/>
    <mergeCell ref="B2:B3"/>
    <mergeCell ref="C2:C3"/>
    <mergeCell ref="G5:G6"/>
    <mergeCell ref="E5:E6"/>
    <mergeCell ref="C4:C6"/>
    <mergeCell ref="D5:D6"/>
    <mergeCell ref="F5:F6"/>
    <mergeCell ref="A4:A6"/>
    <mergeCell ref="B4:B6"/>
    <mergeCell ref="Q9:Q10"/>
    <mergeCell ref="P9:P10"/>
    <mergeCell ref="D9:D10"/>
    <mergeCell ref="C7:C8"/>
    <mergeCell ref="E9:E10"/>
    <mergeCell ref="F9:F10"/>
  </mergeCells>
  <printOptions horizontalCentered="1"/>
  <pageMargins left="0.39375" right="0.39375" top="0.39375" bottom="0.39375" header="0.5118055555555555" footer="0.5118055555555555"/>
  <pageSetup fitToHeight="19" fitToWidth="1" horizontalDpi="300" verticalDpi="300" orientation="landscape" paperSize="8"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38"/>
  <sheetViews>
    <sheetView tabSelected="1" zoomScalePageLayoutView="0" workbookViewId="0" topLeftCell="A1">
      <pane ySplit="1" topLeftCell="A8" activePane="bottomLeft" state="frozen"/>
      <selection pane="topLeft" activeCell="A1" sqref="A1"/>
      <selection pane="bottomLeft" activeCell="E11" sqref="E11"/>
    </sheetView>
  </sheetViews>
  <sheetFormatPr defaultColWidth="11.421875" defaultRowHeight="12.75"/>
  <cols>
    <col min="1" max="3" width="11.421875" style="33" customWidth="1"/>
    <col min="4" max="4" width="12.8515625" style="33" customWidth="1"/>
    <col min="5" max="9" width="11.421875" style="33" customWidth="1"/>
    <col min="10" max="10" width="14.28125" style="107" customWidth="1"/>
    <col min="11" max="11" width="11.421875" style="33" customWidth="1"/>
    <col min="12" max="12" width="16.8515625" style="33" customWidth="1"/>
    <col min="13" max="13" width="11.421875" style="33" customWidth="1"/>
    <col min="14" max="14" width="12.7109375" style="105" customWidth="1"/>
    <col min="15" max="15" width="13.8515625" style="33" bestFit="1" customWidth="1"/>
    <col min="16" max="16" width="55.140625" style="104" customWidth="1"/>
    <col min="17" max="16384" width="11.421875" style="33" customWidth="1"/>
  </cols>
  <sheetData>
    <row r="1" spans="1:16" ht="90" customHeight="1">
      <c r="A1" s="165" t="s">
        <v>78</v>
      </c>
      <c r="B1" s="165"/>
      <c r="C1" s="86" t="s">
        <v>79</v>
      </c>
      <c r="D1" s="86" t="s">
        <v>80</v>
      </c>
      <c r="E1" s="86" t="s">
        <v>82</v>
      </c>
      <c r="F1" s="86" t="s">
        <v>83</v>
      </c>
      <c r="G1" s="86" t="s">
        <v>84</v>
      </c>
      <c r="H1" s="86" t="s">
        <v>85</v>
      </c>
      <c r="I1" s="87" t="s">
        <v>86</v>
      </c>
      <c r="J1" s="87" t="s">
        <v>87</v>
      </c>
      <c r="K1" s="86" t="s">
        <v>88</v>
      </c>
      <c r="L1" s="86" t="s">
        <v>89</v>
      </c>
      <c r="M1" s="23" t="s">
        <v>90</v>
      </c>
      <c r="N1" s="27" t="s">
        <v>209</v>
      </c>
      <c r="O1" s="27" t="s">
        <v>210</v>
      </c>
      <c r="P1" s="27" t="s">
        <v>463</v>
      </c>
    </row>
    <row r="2" spans="1:16" ht="45" customHeight="1">
      <c r="A2" s="164" t="s">
        <v>91</v>
      </c>
      <c r="B2" s="164" t="s">
        <v>226</v>
      </c>
      <c r="C2" s="2" t="s">
        <v>92</v>
      </c>
      <c r="D2" s="2"/>
      <c r="E2" s="2" t="s">
        <v>93</v>
      </c>
      <c r="F2" s="2" t="s">
        <v>94</v>
      </c>
      <c r="G2" s="2" t="s">
        <v>95</v>
      </c>
      <c r="H2" s="6" t="s">
        <v>96</v>
      </c>
      <c r="I2" s="88">
        <v>28000000</v>
      </c>
      <c r="J2" s="88">
        <v>192124642.86</v>
      </c>
      <c r="K2" s="89" t="s">
        <v>361</v>
      </c>
      <c r="L2" s="90">
        <f>0.15*J2</f>
        <v>28818696.429</v>
      </c>
      <c r="M2" s="23">
        <v>136.924</v>
      </c>
      <c r="N2" s="91">
        <v>0.7127</v>
      </c>
      <c r="O2" s="92">
        <f>N2*I2</f>
        <v>19955600</v>
      </c>
      <c r="P2" s="40" t="s">
        <v>464</v>
      </c>
    </row>
    <row r="3" spans="1:16" ht="78.75">
      <c r="A3" s="164"/>
      <c r="B3" s="164"/>
      <c r="C3" s="2" t="s">
        <v>362</v>
      </c>
      <c r="D3" s="2" t="s">
        <v>363</v>
      </c>
      <c r="E3" s="141" t="s">
        <v>364</v>
      </c>
      <c r="F3" s="2" t="s">
        <v>116</v>
      </c>
      <c r="G3" s="2" t="s">
        <v>95</v>
      </c>
      <c r="H3" s="2" t="s">
        <v>96</v>
      </c>
      <c r="I3" s="1">
        <v>30</v>
      </c>
      <c r="J3" s="1">
        <v>130</v>
      </c>
      <c r="K3" s="2" t="s">
        <v>365</v>
      </c>
      <c r="L3" s="2"/>
      <c r="M3" s="111">
        <f>107500000/192124643</f>
        <v>0.5595325946812559</v>
      </c>
      <c r="O3" s="34"/>
      <c r="P3" s="39" t="s">
        <v>147</v>
      </c>
    </row>
    <row r="4" spans="1:16" ht="45" customHeight="1">
      <c r="A4" s="164" t="s">
        <v>366</v>
      </c>
      <c r="B4" s="164" t="s">
        <v>8</v>
      </c>
      <c r="C4" s="2" t="s">
        <v>92</v>
      </c>
      <c r="D4" s="2"/>
      <c r="E4" s="2" t="s">
        <v>93</v>
      </c>
      <c r="F4" s="2" t="s">
        <v>94</v>
      </c>
      <c r="G4" s="2" t="s">
        <v>95</v>
      </c>
      <c r="H4" s="2" t="s">
        <v>96</v>
      </c>
      <c r="I4" s="3">
        <v>13500000</v>
      </c>
      <c r="J4" s="3">
        <v>87455000</v>
      </c>
      <c r="K4" s="2" t="s">
        <v>361</v>
      </c>
      <c r="L4" s="2"/>
      <c r="M4" s="23">
        <v>69.964</v>
      </c>
      <c r="N4" s="91">
        <v>0.8</v>
      </c>
      <c r="O4" s="92">
        <f>N4*I4</f>
        <v>10800000</v>
      </c>
      <c r="P4" s="39" t="s">
        <v>467</v>
      </c>
    </row>
    <row r="5" spans="1:16" ht="78.75">
      <c r="A5" s="164"/>
      <c r="B5" s="164"/>
      <c r="C5" s="2" t="s">
        <v>367</v>
      </c>
      <c r="D5" s="2" t="s">
        <v>368</v>
      </c>
      <c r="E5" s="141" t="s">
        <v>369</v>
      </c>
      <c r="F5" s="2" t="s">
        <v>370</v>
      </c>
      <c r="G5" s="2" t="s">
        <v>95</v>
      </c>
      <c r="H5" s="2" t="s">
        <v>96</v>
      </c>
      <c r="I5" s="3">
        <v>86000</v>
      </c>
      <c r="J5" s="3">
        <v>146000</v>
      </c>
      <c r="K5" s="2" t="s">
        <v>365</v>
      </c>
      <c r="L5" s="2"/>
      <c r="M5" s="44">
        <f>68650000/J4</f>
        <v>0.7849751300668916</v>
      </c>
      <c r="N5" s="91"/>
      <c r="O5" s="34"/>
      <c r="P5" s="39" t="s">
        <v>330</v>
      </c>
    </row>
    <row r="6" spans="1:16" ht="45" customHeight="1">
      <c r="A6" s="164" t="s">
        <v>371</v>
      </c>
      <c r="B6" s="164" t="s">
        <v>35</v>
      </c>
      <c r="C6" s="2" t="s">
        <v>92</v>
      </c>
      <c r="D6" s="2"/>
      <c r="E6" s="2" t="s">
        <v>93</v>
      </c>
      <c r="F6" s="2" t="s">
        <v>94</v>
      </c>
      <c r="G6" s="2" t="s">
        <v>95</v>
      </c>
      <c r="H6" s="2" t="s">
        <v>96</v>
      </c>
      <c r="I6" s="3">
        <v>38000000</v>
      </c>
      <c r="J6" s="3">
        <v>255561196.12</v>
      </c>
      <c r="K6" s="2" t="s">
        <v>361</v>
      </c>
      <c r="L6" s="3"/>
      <c r="M6" s="23">
        <v>133.136</v>
      </c>
      <c r="N6" s="91">
        <v>0.521</v>
      </c>
      <c r="O6" s="92">
        <f>N6*I6</f>
        <v>19798000</v>
      </c>
      <c r="P6" s="40" t="s">
        <v>113</v>
      </c>
    </row>
    <row r="7" spans="1:16" ht="45" customHeight="1">
      <c r="A7" s="164"/>
      <c r="B7" s="164"/>
      <c r="C7" s="2" t="s">
        <v>372</v>
      </c>
      <c r="D7" s="5" t="s">
        <v>373</v>
      </c>
      <c r="E7" s="5" t="s">
        <v>374</v>
      </c>
      <c r="F7" s="5" t="s">
        <v>132</v>
      </c>
      <c r="G7" s="5" t="s">
        <v>95</v>
      </c>
      <c r="H7" s="5" t="s">
        <v>96</v>
      </c>
      <c r="I7" s="17">
        <v>123</v>
      </c>
      <c r="J7" s="17">
        <v>430</v>
      </c>
      <c r="K7" s="5" t="s">
        <v>365</v>
      </c>
      <c r="L7" s="17"/>
      <c r="M7" s="45">
        <v>0.92</v>
      </c>
      <c r="N7" s="93"/>
      <c r="O7" s="35"/>
      <c r="P7" s="46" t="s">
        <v>81</v>
      </c>
    </row>
    <row r="8" spans="1:16" ht="45" customHeight="1">
      <c r="A8" s="164" t="s">
        <v>375</v>
      </c>
      <c r="B8" s="164" t="s">
        <v>98</v>
      </c>
      <c r="C8" s="6" t="s">
        <v>92</v>
      </c>
      <c r="D8" s="18"/>
      <c r="E8" s="18" t="s">
        <v>93</v>
      </c>
      <c r="F8" s="18" t="s">
        <v>94</v>
      </c>
      <c r="G8" s="18" t="s">
        <v>95</v>
      </c>
      <c r="H8" s="18" t="s">
        <v>96</v>
      </c>
      <c r="I8" s="19">
        <v>96000000</v>
      </c>
      <c r="J8" s="19">
        <v>229664285.71</v>
      </c>
      <c r="K8" s="18" t="s">
        <v>361</v>
      </c>
      <c r="L8" s="30">
        <v>102376190</v>
      </c>
      <c r="M8" s="27">
        <v>135.78</v>
      </c>
      <c r="N8" s="91">
        <v>0.5912</v>
      </c>
      <c r="O8" s="92">
        <f>N8*I8</f>
        <v>56755199.99999999</v>
      </c>
      <c r="P8" s="39" t="s">
        <v>112</v>
      </c>
    </row>
    <row r="9" spans="1:16" ht="60" customHeight="1">
      <c r="A9" s="164"/>
      <c r="B9" s="164"/>
      <c r="C9" s="6" t="s">
        <v>376</v>
      </c>
      <c r="D9" s="18"/>
      <c r="E9" s="142" t="s">
        <v>108</v>
      </c>
      <c r="F9" s="18" t="s">
        <v>151</v>
      </c>
      <c r="G9" s="18" t="s">
        <v>95</v>
      </c>
      <c r="H9" s="18" t="s">
        <v>96</v>
      </c>
      <c r="I9" s="116">
        <v>10</v>
      </c>
      <c r="J9" s="116">
        <v>21</v>
      </c>
      <c r="K9" s="18"/>
      <c r="L9" s="30"/>
      <c r="M9" s="108">
        <f>71309524/J8</f>
        <v>0.31049461512724463</v>
      </c>
      <c r="N9" s="91"/>
      <c r="O9" s="92"/>
      <c r="P9" s="39" t="s">
        <v>328</v>
      </c>
    </row>
    <row r="10" spans="1:16" ht="67.5">
      <c r="A10" s="164"/>
      <c r="B10" s="164"/>
      <c r="C10" s="6" t="s">
        <v>376</v>
      </c>
      <c r="D10" s="18"/>
      <c r="E10" s="143" t="s">
        <v>377</v>
      </c>
      <c r="F10" s="18" t="s">
        <v>370</v>
      </c>
      <c r="G10" s="18" t="s">
        <v>95</v>
      </c>
      <c r="H10" s="18" t="s">
        <v>96</v>
      </c>
      <c r="I10" s="19">
        <v>4800</v>
      </c>
      <c r="J10" s="28">
        <v>9600</v>
      </c>
      <c r="K10" s="18" t="s">
        <v>365</v>
      </c>
      <c r="L10" s="38"/>
      <c r="M10" s="109">
        <f>(49928571+39619048+12828571)/J8</f>
        <v>0.4457645196487873</v>
      </c>
      <c r="N10" s="96"/>
      <c r="O10" s="34"/>
      <c r="P10" s="56" t="s">
        <v>326</v>
      </c>
    </row>
    <row r="11" spans="1:16" ht="45" customHeight="1">
      <c r="A11" s="164" t="s">
        <v>378</v>
      </c>
      <c r="B11" s="164" t="s">
        <v>249</v>
      </c>
      <c r="C11" s="2" t="s">
        <v>92</v>
      </c>
      <c r="D11" s="11"/>
      <c r="E11" s="11" t="s">
        <v>93</v>
      </c>
      <c r="F11" s="11" t="s">
        <v>94</v>
      </c>
      <c r="G11" s="11" t="s">
        <v>95</v>
      </c>
      <c r="H11" s="11" t="s">
        <v>96</v>
      </c>
      <c r="I11" s="1">
        <v>44000000</v>
      </c>
      <c r="J11" s="25">
        <v>224928571.43</v>
      </c>
      <c r="K11" s="11" t="s">
        <v>361</v>
      </c>
      <c r="L11" s="26"/>
      <c r="M11" s="24">
        <v>157.45</v>
      </c>
      <c r="N11" s="94">
        <v>0.7</v>
      </c>
      <c r="O11" s="95">
        <f>N11*I11</f>
        <v>30799999.999999996</v>
      </c>
      <c r="P11" s="40" t="s">
        <v>465</v>
      </c>
    </row>
    <row r="12" spans="1:16" ht="67.5">
      <c r="A12" s="164"/>
      <c r="B12" s="164"/>
      <c r="C12" s="2" t="s">
        <v>379</v>
      </c>
      <c r="D12" s="2" t="s">
        <v>380</v>
      </c>
      <c r="E12" s="141" t="s">
        <v>381</v>
      </c>
      <c r="F12" s="2" t="s">
        <v>382</v>
      </c>
      <c r="G12" s="2" t="s">
        <v>95</v>
      </c>
      <c r="H12" s="2" t="s">
        <v>96</v>
      </c>
      <c r="I12" s="3">
        <v>20000</v>
      </c>
      <c r="J12" s="4">
        <v>100000</v>
      </c>
      <c r="K12" s="7" t="s">
        <v>365</v>
      </c>
      <c r="L12" s="8"/>
      <c r="M12" s="135">
        <f>(65614286+14257143)/J11</f>
        <v>0.35509685804791935</v>
      </c>
      <c r="N12" s="91"/>
      <c r="O12" s="34"/>
      <c r="P12" s="39"/>
    </row>
    <row r="13" spans="1:16" ht="67.5">
      <c r="A13" s="164"/>
      <c r="B13" s="164"/>
      <c r="C13" s="2" t="s">
        <v>383</v>
      </c>
      <c r="D13" s="2" t="s">
        <v>384</v>
      </c>
      <c r="E13" s="141" t="s">
        <v>385</v>
      </c>
      <c r="F13" s="2" t="s">
        <v>382</v>
      </c>
      <c r="G13" s="2" t="s">
        <v>95</v>
      </c>
      <c r="H13" s="2" t="s">
        <v>96</v>
      </c>
      <c r="I13" s="9">
        <v>8000</v>
      </c>
      <c r="J13" s="10">
        <v>40000</v>
      </c>
      <c r="K13" s="5" t="s">
        <v>365</v>
      </c>
      <c r="L13" s="36"/>
      <c r="M13" s="134">
        <f>(28528571+2428571)/J11</f>
        <v>0.13763099015473082</v>
      </c>
      <c r="N13" s="96"/>
      <c r="O13" s="34"/>
      <c r="P13" s="39"/>
    </row>
    <row r="14" spans="1:17" ht="45" customHeight="1">
      <c r="A14" s="164" t="s">
        <v>386</v>
      </c>
      <c r="B14" s="164" t="s">
        <v>318</v>
      </c>
      <c r="C14" s="2" t="s">
        <v>92</v>
      </c>
      <c r="D14" s="5"/>
      <c r="E14" s="5" t="s">
        <v>93</v>
      </c>
      <c r="F14" s="5" t="s">
        <v>94</v>
      </c>
      <c r="G14" s="5" t="s">
        <v>95</v>
      </c>
      <c r="H14" s="5" t="s">
        <v>96</v>
      </c>
      <c r="I14" s="117">
        <v>120000000</v>
      </c>
      <c r="J14" s="118">
        <v>394600000</v>
      </c>
      <c r="K14" s="119" t="s">
        <v>361</v>
      </c>
      <c r="L14" s="120"/>
      <c r="M14" s="121">
        <v>166.96</v>
      </c>
      <c r="N14" s="93">
        <v>0.6</v>
      </c>
      <c r="O14" s="122">
        <f>N14*I14</f>
        <v>72000000</v>
      </c>
      <c r="P14" s="40" t="s">
        <v>109</v>
      </c>
      <c r="Q14" s="33">
        <f>159-50-10</f>
        <v>99</v>
      </c>
    </row>
    <row r="15" spans="1:16" ht="45" customHeight="1">
      <c r="A15" s="164"/>
      <c r="B15" s="164"/>
      <c r="C15" s="6" t="s">
        <v>148</v>
      </c>
      <c r="D15" s="18" t="s">
        <v>149</v>
      </c>
      <c r="E15" s="144" t="s">
        <v>150</v>
      </c>
      <c r="F15" s="18" t="s">
        <v>151</v>
      </c>
      <c r="G15" s="18" t="s">
        <v>95</v>
      </c>
      <c r="H15" s="18" t="s">
        <v>96</v>
      </c>
      <c r="I15" s="19">
        <v>0</v>
      </c>
      <c r="J15" s="27">
        <v>18.6</v>
      </c>
      <c r="K15" s="18" t="s">
        <v>365</v>
      </c>
      <c r="L15" s="132"/>
      <c r="M15" s="166">
        <f>283000000/J14</f>
        <v>0.717181956411556</v>
      </c>
      <c r="N15" s="91"/>
      <c r="O15" s="92"/>
      <c r="P15" s="40"/>
    </row>
    <row r="16" spans="1:16" ht="45">
      <c r="A16" s="164"/>
      <c r="B16" s="164"/>
      <c r="C16" s="2" t="s">
        <v>387</v>
      </c>
      <c r="D16" s="22"/>
      <c r="E16" s="123" t="s">
        <v>152</v>
      </c>
      <c r="F16" s="124" t="s">
        <v>453</v>
      </c>
      <c r="G16" s="11" t="s">
        <v>95</v>
      </c>
      <c r="H16" s="11" t="s">
        <v>96</v>
      </c>
      <c r="I16" s="110">
        <v>5</v>
      </c>
      <c r="J16" s="21"/>
      <c r="K16" s="22" t="s">
        <v>365</v>
      </c>
      <c r="L16" s="133"/>
      <c r="M16" s="166"/>
      <c r="N16" s="94"/>
      <c r="O16" s="98"/>
      <c r="P16" s="46" t="s">
        <v>327</v>
      </c>
    </row>
    <row r="17" spans="1:16" ht="45" customHeight="1">
      <c r="A17" s="164" t="s">
        <v>388</v>
      </c>
      <c r="B17" s="164" t="s">
        <v>0</v>
      </c>
      <c r="C17" s="2" t="s">
        <v>92</v>
      </c>
      <c r="D17" s="11"/>
      <c r="E17" s="11" t="s">
        <v>93</v>
      </c>
      <c r="F17" s="11" t="s">
        <v>94</v>
      </c>
      <c r="G17" s="11" t="s">
        <v>95</v>
      </c>
      <c r="H17" s="11" t="s">
        <v>96</v>
      </c>
      <c r="I17" s="1">
        <v>49000000</v>
      </c>
      <c r="J17" s="1">
        <v>165654285</v>
      </c>
      <c r="K17" s="22" t="s">
        <v>361</v>
      </c>
      <c r="L17" s="18"/>
      <c r="M17" s="27">
        <v>115.958</v>
      </c>
      <c r="N17" s="91">
        <v>0.7</v>
      </c>
      <c r="O17" s="92">
        <f>N17*I17</f>
        <v>34300000</v>
      </c>
      <c r="P17" s="39" t="s">
        <v>466</v>
      </c>
    </row>
    <row r="18" spans="1:16" ht="90">
      <c r="A18" s="169"/>
      <c r="B18" s="169"/>
      <c r="C18" s="5" t="s">
        <v>389</v>
      </c>
      <c r="D18" s="5" t="s">
        <v>390</v>
      </c>
      <c r="E18" s="5" t="s">
        <v>391</v>
      </c>
      <c r="F18" s="5" t="s">
        <v>353</v>
      </c>
      <c r="G18" s="5" t="s">
        <v>95</v>
      </c>
      <c r="H18" s="5" t="s">
        <v>96</v>
      </c>
      <c r="I18" s="32">
        <v>1800</v>
      </c>
      <c r="J18" s="17">
        <v>4050</v>
      </c>
      <c r="K18" s="5" t="s">
        <v>365</v>
      </c>
      <c r="L18" s="31"/>
      <c r="M18" s="138">
        <f>92600000/J17</f>
        <v>0.5589955007804356</v>
      </c>
      <c r="O18" s="35"/>
      <c r="P18" s="39"/>
    </row>
    <row r="19" spans="1:16" ht="45">
      <c r="A19" s="167" t="s">
        <v>407</v>
      </c>
      <c r="B19" s="167" t="s">
        <v>455</v>
      </c>
      <c r="C19" s="18" t="s">
        <v>92</v>
      </c>
      <c r="D19" s="18"/>
      <c r="E19" s="18" t="s">
        <v>93</v>
      </c>
      <c r="F19" s="18" t="s">
        <v>94</v>
      </c>
      <c r="G19" s="18" t="s">
        <v>95</v>
      </c>
      <c r="H19" s="18" t="s">
        <v>38</v>
      </c>
      <c r="I19" s="19">
        <v>94000000</v>
      </c>
      <c r="J19" s="19">
        <v>352008415</v>
      </c>
      <c r="K19" s="18" t="s">
        <v>361</v>
      </c>
      <c r="L19" s="18"/>
      <c r="M19" s="27">
        <v>190.284</v>
      </c>
      <c r="N19" s="91">
        <v>0.5406</v>
      </c>
      <c r="O19" s="92">
        <f>N19*I19</f>
        <v>50816400</v>
      </c>
      <c r="P19" s="39" t="s">
        <v>110</v>
      </c>
    </row>
    <row r="20" spans="1:16" ht="78.75">
      <c r="A20" s="168"/>
      <c r="B20" s="168"/>
      <c r="C20" s="18" t="s">
        <v>376</v>
      </c>
      <c r="D20" s="18"/>
      <c r="E20" s="18" t="s">
        <v>111</v>
      </c>
      <c r="F20" s="18" t="s">
        <v>409</v>
      </c>
      <c r="G20" s="18" t="s">
        <v>95</v>
      </c>
      <c r="H20" s="18" t="s">
        <v>38</v>
      </c>
      <c r="I20" s="20">
        <v>92</v>
      </c>
      <c r="J20" s="20">
        <v>92</v>
      </c>
      <c r="K20" s="18" t="s">
        <v>365</v>
      </c>
      <c r="L20" s="29"/>
      <c r="M20" s="112">
        <f>(89860000+9983994)/J19</f>
        <v>0.28364092943630337</v>
      </c>
      <c r="N20" s="113"/>
      <c r="O20" s="34"/>
      <c r="P20" s="39" t="s">
        <v>401</v>
      </c>
    </row>
    <row r="21" spans="1:16" ht="56.25">
      <c r="A21" s="168"/>
      <c r="B21" s="168"/>
      <c r="C21" s="16" t="s">
        <v>376</v>
      </c>
      <c r="D21" s="18" t="s">
        <v>213</v>
      </c>
      <c r="E21" s="2" t="s">
        <v>214</v>
      </c>
      <c r="F21" s="18" t="s">
        <v>215</v>
      </c>
      <c r="G21" s="18" t="s">
        <v>95</v>
      </c>
      <c r="H21" s="18" t="s">
        <v>38</v>
      </c>
      <c r="I21" s="116">
        <v>200</v>
      </c>
      <c r="J21" s="116">
        <v>1940</v>
      </c>
      <c r="K21" s="18" t="s">
        <v>365</v>
      </c>
      <c r="L21" s="29"/>
      <c r="M21" s="125">
        <f>31385714/J19</f>
        <v>0.08916182870230531</v>
      </c>
      <c r="N21" s="91"/>
      <c r="O21" s="34"/>
      <c r="P21" s="39" t="s">
        <v>328</v>
      </c>
    </row>
    <row r="22" spans="1:16" ht="45">
      <c r="A22" s="168"/>
      <c r="B22" s="168"/>
      <c r="C22" s="126" t="s">
        <v>376</v>
      </c>
      <c r="D22" s="127"/>
      <c r="E22" s="128" t="s">
        <v>101</v>
      </c>
      <c r="F22" s="129" t="s">
        <v>102</v>
      </c>
      <c r="G22" s="128" t="s">
        <v>95</v>
      </c>
      <c r="H22" s="128" t="s">
        <v>38</v>
      </c>
      <c r="I22" s="130">
        <v>2</v>
      </c>
      <c r="J22" s="130">
        <v>4</v>
      </c>
      <c r="K22" s="18" t="s">
        <v>365</v>
      </c>
      <c r="L22" s="34"/>
      <c r="M22" s="131">
        <f>45000000/J19</f>
        <v>0.1278378529672366</v>
      </c>
      <c r="N22" s="96"/>
      <c r="O22" s="115"/>
      <c r="P22" s="39" t="s">
        <v>153</v>
      </c>
    </row>
    <row r="23" spans="1:16" ht="12.75">
      <c r="A23" s="97" t="s">
        <v>458</v>
      </c>
      <c r="B23" s="97" t="s">
        <v>459</v>
      </c>
      <c r="C23" s="16"/>
      <c r="D23" s="97"/>
      <c r="E23" s="16"/>
      <c r="F23" s="97"/>
      <c r="G23" s="16"/>
      <c r="H23" s="18"/>
      <c r="I23" s="20">
        <v>28235000</v>
      </c>
      <c r="J23" s="20">
        <v>28235365.88</v>
      </c>
      <c r="K23" s="16"/>
      <c r="L23" s="98"/>
      <c r="M23" s="37"/>
      <c r="N23" s="96"/>
      <c r="O23" s="95">
        <v>8000000</v>
      </c>
      <c r="P23" s="39"/>
    </row>
    <row r="24" spans="8:15" ht="25.5">
      <c r="H24" s="27" t="s">
        <v>408</v>
      </c>
      <c r="I24" s="99">
        <f>I19+I17+I14+I11+I8+I6+I4+I2+I23</f>
        <v>510735000</v>
      </c>
      <c r="J24" s="99">
        <f>J19+J17+J14+J11+J8+J6+J4+J2+J23</f>
        <v>1930231762.0000005</v>
      </c>
      <c r="L24" s="100" t="s">
        <v>212</v>
      </c>
      <c r="M24" s="101">
        <f>M19+M17+M14+M11+M8+M6+M4+M2</f>
        <v>1106.456</v>
      </c>
      <c r="N24" s="102" t="s">
        <v>460</v>
      </c>
      <c r="O24" s="103">
        <f>SUM(O2:O23)</f>
        <v>303225200</v>
      </c>
    </row>
    <row r="26" spans="14:15" ht="12.75">
      <c r="N26" s="42" t="s">
        <v>211</v>
      </c>
      <c r="O26" s="99">
        <v>300000000</v>
      </c>
    </row>
    <row r="29" spans="14:15" ht="25.5" hidden="1">
      <c r="N29" s="96" t="s">
        <v>457</v>
      </c>
      <c r="O29" s="106">
        <f>O26-O24</f>
        <v>-3225200</v>
      </c>
    </row>
    <row r="35" ht="12.75">
      <c r="J35" s="114"/>
    </row>
    <row r="36" ht="12.75">
      <c r="J36" s="114"/>
    </row>
    <row r="37" ht="12.75">
      <c r="J37" s="114"/>
    </row>
    <row r="38" ht="12.75">
      <c r="J38" s="114"/>
    </row>
  </sheetData>
  <sheetProtection password="DE9D" sheet="1"/>
  <mergeCells count="18">
    <mergeCell ref="M15:M16"/>
    <mergeCell ref="A11:A13"/>
    <mergeCell ref="B11:B13"/>
    <mergeCell ref="B19:B22"/>
    <mergeCell ref="A19:A22"/>
    <mergeCell ref="A17:A18"/>
    <mergeCell ref="B17:B18"/>
    <mergeCell ref="A14:A16"/>
    <mergeCell ref="B14:B16"/>
    <mergeCell ref="A6:A7"/>
    <mergeCell ref="B6:B7"/>
    <mergeCell ref="A8:A10"/>
    <mergeCell ref="A1:B1"/>
    <mergeCell ref="A2:A3"/>
    <mergeCell ref="B2:B3"/>
    <mergeCell ref="A4:A5"/>
    <mergeCell ref="B4:B5"/>
    <mergeCell ref="B8:B10"/>
  </mergeCells>
  <printOptions horizontalCentered="1" verticalCentered="1"/>
  <pageMargins left="0.7480314960629921" right="0.7480314960629921" top="0.52" bottom="0.49" header="0.5118110236220472" footer="0.5118110236220472"/>
  <pageSetup fitToHeight="1" fitToWidth="1" horizontalDpi="300" verticalDpi="300" orientation="landscape" paperSize="8"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W7-JEAN-F</dc:creator>
  <cp:keywords/>
  <dc:description/>
  <cp:lastModifiedBy>EDDY</cp:lastModifiedBy>
  <cp:lastPrinted>2014-11-21T04:28:49Z</cp:lastPrinted>
  <dcterms:created xsi:type="dcterms:W3CDTF">2014-09-25T11:58:00Z</dcterms:created>
  <dcterms:modified xsi:type="dcterms:W3CDTF">2015-11-17T07:03:04Z</dcterms:modified>
  <cp:category/>
  <cp:version/>
  <cp:contentType/>
  <cp:contentStatus/>
</cp:coreProperties>
</file>